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sengoku/Desktop/"/>
    </mc:Choice>
  </mc:AlternateContent>
  <xr:revisionPtr revIDLastSave="0" documentId="13_ncr:1_{14C05A0A-33AD-C042-8E14-C6B1AA92470B}" xr6:coauthVersionLast="36" xr6:coauthVersionMax="36" xr10:uidLastSave="{00000000-0000-0000-0000-000000000000}"/>
  <bookViews>
    <workbookView xWindow="3300" yWindow="460" windowWidth="19640" windowHeight="15540" tabRatio="606" activeTab="1" xr2:uid="{00000000-000D-0000-FFFF-FFFF00000000}"/>
  </bookViews>
  <sheets>
    <sheet name="国会選挙結果" sheetId="1" r:id="rId1"/>
    <sheet name="欧州議会選挙結果" sheetId="2" r:id="rId2"/>
    <sheet name="大統領選挙" sheetId="3" r:id="rId3"/>
    <sheet name="政党概要" sheetId="5" r:id="rId4"/>
    <sheet name="政権構成政党" sheetId="6" r:id="rId5"/>
    <sheet name="出典" sheetId="4" r:id="rId6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3" i="2" l="1"/>
  <c r="F109" i="2"/>
  <c r="F108" i="2"/>
  <c r="F107" i="2"/>
  <c r="F106" i="2"/>
  <c r="F105" i="2"/>
  <c r="C102" i="2"/>
  <c r="C388" i="1" l="1"/>
  <c r="F395" i="1"/>
  <c r="F394" i="1"/>
  <c r="F393" i="1"/>
  <c r="F392" i="1"/>
  <c r="F391" i="1"/>
  <c r="C412" i="1"/>
  <c r="D231" i="3"/>
  <c r="D232" i="3" s="1"/>
  <c r="D230" i="3"/>
  <c r="D284" i="3"/>
  <c r="G294" i="3"/>
  <c r="D294" i="3"/>
  <c r="D278" i="3"/>
  <c r="H278" i="3"/>
  <c r="C344" i="1"/>
  <c r="C377" i="1"/>
  <c r="F359" i="1"/>
  <c r="F358" i="1"/>
  <c r="F357" i="1"/>
  <c r="F356" i="1"/>
  <c r="F355" i="1"/>
  <c r="F353" i="1"/>
  <c r="F352" i="1"/>
  <c r="C340" i="1"/>
  <c r="F306" i="1"/>
  <c r="F305" i="1"/>
  <c r="F304" i="1"/>
  <c r="F303" i="1"/>
  <c r="C378" i="1"/>
  <c r="F354" i="1"/>
  <c r="C295" i="1"/>
  <c r="C349" i="1"/>
  <c r="C300" i="1"/>
  <c r="C90" i="2"/>
  <c r="F70" i="2"/>
  <c r="F69" i="2"/>
  <c r="F68" i="2"/>
  <c r="F67" i="2"/>
  <c r="F66" i="2"/>
  <c r="C58" i="2"/>
  <c r="C63" i="2"/>
  <c r="D44" i="3"/>
  <c r="D59" i="3"/>
  <c r="D83" i="3"/>
  <c r="D150" i="3"/>
  <c r="D132" i="3"/>
  <c r="D116" i="3"/>
  <c r="E220" i="3"/>
  <c r="E219" i="3"/>
  <c r="E218" i="3"/>
  <c r="E217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54" i="3"/>
  <c r="E153" i="3"/>
  <c r="E141" i="3"/>
  <c r="E140" i="3"/>
  <c r="E139" i="3"/>
  <c r="E138" i="3"/>
  <c r="E137" i="3"/>
  <c r="E136" i="3"/>
  <c r="E135" i="3"/>
  <c r="E120" i="3"/>
  <c r="E119" i="3"/>
  <c r="E107" i="3"/>
  <c r="E106" i="3"/>
  <c r="E105" i="3"/>
  <c r="E104" i="3"/>
  <c r="E103" i="3"/>
  <c r="E102" i="3"/>
  <c r="E87" i="3"/>
  <c r="E86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48" i="3"/>
  <c r="E47" i="3"/>
  <c r="E28" i="3"/>
  <c r="E35" i="3"/>
  <c r="E16" i="3"/>
  <c r="E17" i="3"/>
  <c r="E18" i="3"/>
  <c r="E19" i="3"/>
  <c r="E20" i="3"/>
  <c r="E21" i="3"/>
  <c r="E22" i="3"/>
  <c r="E23" i="3"/>
  <c r="E24" i="3"/>
  <c r="E25" i="3"/>
  <c r="E26" i="3"/>
  <c r="E27" i="3"/>
  <c r="E29" i="3"/>
  <c r="E30" i="3"/>
  <c r="E31" i="3"/>
  <c r="E32" i="3"/>
  <c r="E33" i="3"/>
  <c r="E34" i="3"/>
  <c r="E15" i="3"/>
  <c r="E14" i="3"/>
  <c r="D206" i="3"/>
  <c r="C60" i="1"/>
  <c r="C58" i="1"/>
  <c r="C9" i="1"/>
  <c r="C7" i="1"/>
  <c r="C159" i="1"/>
  <c r="C118" i="1"/>
  <c r="C116" i="1"/>
  <c r="C168" i="1"/>
  <c r="C163" i="1"/>
  <c r="C166" i="1" s="1"/>
  <c r="C226" i="1"/>
  <c r="C261" i="1"/>
  <c r="C235" i="1"/>
  <c r="C270" i="1"/>
  <c r="C291" i="1"/>
  <c r="C28" i="2"/>
  <c r="C9" i="2"/>
  <c r="C54" i="2"/>
  <c r="C37" i="2"/>
  <c r="F12" i="1"/>
  <c r="F13" i="1"/>
  <c r="F14" i="1"/>
  <c r="C51" i="1"/>
  <c r="F63" i="1"/>
  <c r="F64" i="1"/>
  <c r="F65" i="1"/>
  <c r="F66" i="1"/>
  <c r="F67" i="1"/>
  <c r="F121" i="1"/>
  <c r="F122" i="1"/>
  <c r="F123" i="1"/>
  <c r="F124" i="1"/>
  <c r="F125" i="1"/>
  <c r="F171" i="1"/>
  <c r="F172" i="1"/>
  <c r="F173" i="1"/>
  <c r="F174" i="1"/>
  <c r="H273" i="1"/>
  <c r="H274" i="1"/>
  <c r="H275" i="1"/>
  <c r="H276" i="1"/>
  <c r="H277" i="1"/>
  <c r="H278" i="1"/>
  <c r="F12" i="2"/>
  <c r="F14" i="2"/>
  <c r="F15" i="2"/>
  <c r="F16" i="2"/>
  <c r="F40" i="2"/>
  <c r="F41" i="2"/>
  <c r="F42" i="2"/>
  <c r="F43" i="2"/>
  <c r="F44" i="2"/>
  <c r="F45" i="2"/>
  <c r="D36" i="3"/>
  <c r="D49" i="3"/>
  <c r="D54" i="3"/>
  <c r="D75" i="3"/>
  <c r="D88" i="3"/>
  <c r="D94" i="3"/>
  <c r="D108" i="3"/>
  <c r="D111" i="3"/>
  <c r="D121" i="3"/>
  <c r="D142" i="3"/>
  <c r="D155" i="3"/>
</calcChain>
</file>

<file path=xl/sharedStrings.xml><?xml version="1.0" encoding="utf-8"?>
<sst xmlns="http://schemas.openxmlformats.org/spreadsheetml/2006/main" count="1135" uniqueCount="776">
  <si>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回投票（</t>
    </r>
    <r>
      <rPr>
        <sz val="11"/>
        <rFont val="Times New Roman"/>
        <family val="1"/>
      </rPr>
      <t>11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3</t>
    </r>
    <r>
      <rPr>
        <sz val="11"/>
        <rFont val="ＭＳ Ｐゴシック"/>
        <family val="3"/>
        <charset val="128"/>
      </rPr>
      <t>日）</t>
    </r>
    <phoneticPr fontId="2"/>
  </si>
  <si>
    <t>欧州議会での所属会派</t>
    <rPh sb="0" eb="4">
      <t>オウシュウギカイ</t>
    </rPh>
    <rPh sb="6" eb="10">
      <t>ショゾクカイハ</t>
    </rPh>
    <phoneticPr fontId="10"/>
  </si>
  <si>
    <t>Socialist Group in the European Parliament</t>
  </si>
  <si>
    <t>Group of the European People's Party (Christian Democrats) and European Democrats</t>
  </si>
  <si>
    <t>Group of the Alliance of Liberals and Democrats for Europe</t>
  </si>
  <si>
    <r>
      <rPr>
        <sz val="11"/>
        <rFont val="ＭＳ Ｐゴシック"/>
        <family val="3"/>
        <charset val="128"/>
      </rPr>
      <t>投票率＊</t>
    </r>
    <rPh sb="0" eb="3">
      <t>トウヒョウリツ</t>
    </rPh>
    <phoneticPr fontId="2"/>
  </si>
  <si>
    <r>
      <rPr>
        <sz val="11"/>
        <rFont val="ＭＳ Ｐゴシック"/>
        <family val="3"/>
        <charset val="128"/>
      </rPr>
      <t>有効投票数</t>
    </r>
    <rPh sb="0" eb="2">
      <t>ユウコウ</t>
    </rPh>
    <rPh sb="2" eb="5">
      <t>トウヒョウスウ</t>
    </rPh>
    <phoneticPr fontId="2"/>
  </si>
  <si>
    <r>
      <rPr>
        <sz val="11"/>
        <rFont val="ＭＳ Ｐゴシック"/>
        <family val="3"/>
        <charset val="128"/>
      </rPr>
      <t>候補者名</t>
    </r>
  </si>
  <si>
    <r>
      <rPr>
        <sz val="11"/>
        <rFont val="ＭＳ Ｐゴシック"/>
        <family val="3"/>
        <charset val="128"/>
      </rPr>
      <t>有効投票数</t>
    </r>
  </si>
  <si>
    <r>
      <rPr>
        <sz val="11"/>
        <rFont val="ＭＳ Ｐゴシック"/>
        <family val="3"/>
        <charset val="128"/>
      </rPr>
      <t>得票率</t>
    </r>
  </si>
  <si>
    <r>
      <rPr>
        <sz val="11"/>
        <rFont val="ＭＳ Ｐゴシック"/>
        <family val="3"/>
        <charset val="128"/>
      </rPr>
      <t>所属</t>
    </r>
    <rPh sb="0" eb="2">
      <t>ショゾク</t>
    </rPh>
    <phoneticPr fontId="2"/>
  </si>
  <si>
    <r>
      <rPr>
        <sz val="11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</si>
  <si>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11"/>
        <rFont val="ＭＳ Ｐゴシック"/>
        <family val="3"/>
        <charset val="128"/>
      </rPr>
      <t>合計</t>
    </r>
  </si>
  <si>
    <t>Демократическа лига</t>
  </si>
  <si>
    <t>Нова демокрация</t>
  </si>
  <si>
    <t>Форум "Преображение"</t>
  </si>
  <si>
    <t>Българска национална екологична партия - Велико Търново</t>
  </si>
  <si>
    <t>Българска зелена федерация</t>
  </si>
  <si>
    <t>Коалиция Български национален съюз - Българска отечествена Партия и Български национален съюз “Нова демокрация”</t>
  </si>
  <si>
    <t>Движение “Безпартийни за демокрация”</t>
  </si>
  <si>
    <t>Политически форум “Преображение”</t>
  </si>
  <si>
    <t>Коалиция за Търновска конституция “Свобода”</t>
  </si>
  <si>
    <t>Българска бизнес партия</t>
  </si>
  <si>
    <t>Съюз "Нов избор"</t>
  </si>
  <si>
    <t>Патриотичен съюз</t>
  </si>
  <si>
    <t>Федерация Царство България</t>
  </si>
  <si>
    <t>Национално движение за коронована демокрация "Царство България"</t>
  </si>
  <si>
    <t>Съюз на монархическите сили "Царство България"</t>
  </si>
  <si>
    <t>Конфедерация БЗНС - Национален блок "Търновска конституция"</t>
  </si>
  <si>
    <t>Организация на сърдечно болните и социално слабите граждани в България</t>
  </si>
  <si>
    <t>Движение "Напред, България"</t>
  </si>
  <si>
    <t>Съюз на демократичните партии и движения "Ера - 3"</t>
  </si>
  <si>
    <t>Свободна демократическа партия</t>
  </si>
  <si>
    <t>Демократическа партия в България</t>
  </si>
  <si>
    <t>Българска отечествена партия - "Национален Съюз"</t>
  </si>
  <si>
    <t>Партия на собствениците в България</t>
  </si>
  <si>
    <r>
      <t xml:space="preserve">1991 </t>
    </r>
    <r>
      <rPr>
        <sz val="11"/>
        <rFont val="ＭＳ ゴシック"/>
        <family val="3"/>
        <charset val="128"/>
      </rPr>
      <t>年選挙</t>
    </r>
    <r>
      <rPr>
        <sz val="11"/>
        <rFont val="Times New Roman"/>
        <family val="1"/>
      </rPr>
      <t>(10</t>
    </r>
    <r>
      <rPr>
        <sz val="11"/>
        <rFont val="ＭＳ ゴシック"/>
        <family val="3"/>
        <charset val="128"/>
      </rPr>
      <t>月</t>
    </r>
    <r>
      <rPr>
        <sz val="11"/>
        <rFont val="Times New Roman"/>
        <family val="1"/>
      </rPr>
      <t>13</t>
    </r>
    <r>
      <rPr>
        <sz val="11"/>
        <rFont val="ＭＳ ゴシック"/>
        <family val="3"/>
        <charset val="128"/>
      </rPr>
      <t>日）</t>
    </r>
    <phoneticPr fontId="2"/>
  </si>
  <si>
    <r>
      <t>ブルガリア数理情報研究所</t>
    </r>
    <r>
      <rPr>
        <sz val="10"/>
        <rFont val="Times New Roman"/>
        <family val="1"/>
      </rPr>
      <t>HP</t>
    </r>
    <r>
      <rPr>
        <sz val="10"/>
        <rFont val="ＭＳ Ｐゴシック"/>
        <family val="3"/>
        <charset val="128"/>
      </rPr>
      <t>内</t>
    </r>
    <r>
      <rPr>
        <sz val="10"/>
        <rFont val="Times New Roman"/>
        <family val="1"/>
      </rPr>
      <t xml:space="preserve">
</t>
    </r>
    <r>
      <rPr>
        <sz val="10"/>
        <rFont val="ＭＳ Ｐゴシック"/>
        <family val="3"/>
        <charset val="128"/>
      </rPr>
      <t>　ブルガリア選挙結果ホームページ</t>
    </r>
    <rPh sb="5" eb="7">
      <t>スウリ</t>
    </rPh>
    <rPh sb="7" eb="9">
      <t>ジョウホウ</t>
    </rPh>
    <rPh sb="9" eb="12">
      <t>ケンキュウショ</t>
    </rPh>
    <rPh sb="14" eb="15">
      <t>ナイ</t>
    </rPh>
    <rPh sb="22" eb="24">
      <t>センキョ</t>
    </rPh>
    <rPh sb="24" eb="26">
      <t>ケッカ</t>
    </rPh>
    <phoneticPr fontId="10"/>
  </si>
  <si>
    <t>Предизборен съюз на БСП, БЛПр ОПТр ПХЖД, ХРП, НЛП”Ст. Стамболов”, СМС, ФБСМ, СДПД, “ЕРА-3”</t>
  </si>
  <si>
    <t>Български земеделски народен съюз (единен)</t>
  </si>
  <si>
    <t>Български земеделски народен съюз “Никола Петков”</t>
  </si>
  <si>
    <t>Съюз на демократичните сили - център</t>
  </si>
  <si>
    <t>Съюз на демократичните сили - либерали</t>
  </si>
  <si>
    <t>Конфедерация “Царство България”</t>
  </si>
  <si>
    <t>Българска национална радикална партия</t>
  </si>
  <si>
    <t>Политически клуб “Конституционен форум”</t>
  </si>
  <si>
    <r>
      <rPr>
        <sz val="11"/>
        <rFont val="ＭＳ Ｐゴシック"/>
        <family val="3"/>
        <charset val="128"/>
      </rPr>
      <t>登録有権者</t>
    </r>
  </si>
  <si>
    <r>
      <rPr>
        <sz val="11"/>
        <rFont val="ＭＳ Ｐゴシック"/>
        <family val="3"/>
        <charset val="128"/>
      </rPr>
      <t>投票用紙発行数</t>
    </r>
    <rPh sb="0" eb="2">
      <t>トウヒョウ</t>
    </rPh>
    <rPh sb="2" eb="4">
      <t>ヨウシ</t>
    </rPh>
    <rPh sb="4" eb="7">
      <t>ハッコウスウ</t>
    </rPh>
    <phoneticPr fontId="2"/>
  </si>
  <si>
    <r>
      <rPr>
        <sz val="11"/>
        <rFont val="ＭＳ Ｐゴシック"/>
        <family val="3"/>
        <charset val="128"/>
      </rPr>
      <t>投票数</t>
    </r>
  </si>
  <si>
    <t>Партия на работниците и социалдемократическата интелигенция</t>
  </si>
  <si>
    <t>Обединение за запазване на богатствата на България</t>
  </si>
  <si>
    <t>Отечествена партия на труда</t>
  </si>
  <si>
    <t>Национално движение за Нова ера</t>
  </si>
  <si>
    <t>Християнрадикалдемократическа партия Варна</t>
  </si>
  <si>
    <t>Обединен демократичен съюз “Партия за справедливост”</t>
  </si>
  <si>
    <t>Партия на свободните демократи - център</t>
  </si>
  <si>
    <t>Партия “Български орел”</t>
  </si>
  <si>
    <t>Християнрадикална партия</t>
  </si>
  <si>
    <t>Българска комунистическа партия - марксисти</t>
  </si>
  <si>
    <t>Българска революционна младежка партия - Варна</t>
  </si>
  <si>
    <t>Съюз на безпартийните гаратни</t>
  </si>
  <si>
    <t>Независима демократична партия</t>
  </si>
  <si>
    <t>Българска демократическа партия</t>
  </si>
  <si>
    <t>Партия “Национален патриотичен съюз”</t>
  </si>
  <si>
    <t>Партия “Либерален конгрес”</t>
  </si>
  <si>
    <t>Българска национална демократична партия</t>
  </si>
  <si>
    <t>Либерална партия – Перник</t>
  </si>
  <si>
    <t>Демократична левица - БСП, ПК "Екогласност"</t>
  </si>
  <si>
    <t>Демократична партия на справедливостта в РБ</t>
  </si>
  <si>
    <t>Българска християнска коалиция</t>
  </si>
  <si>
    <t>Партия на българските жени</t>
  </si>
  <si>
    <t>Либерален форум</t>
  </si>
  <si>
    <t>Коронована демокрация</t>
  </si>
  <si>
    <t>Български земеделски народен съюз - център (БЗНС - център)</t>
  </si>
  <si>
    <t>Народна партия</t>
  </si>
  <si>
    <t>Съюз на българските общности (СБО)</t>
  </si>
  <si>
    <t>БЗНС - Никола Петков в СДС</t>
  </si>
  <si>
    <t>Партия на демократичните промени</t>
  </si>
  <si>
    <t>Обединение на нацията - Движение на онеправданите, ПП "ОН-ДО"</t>
  </si>
  <si>
    <t>ДАР - Демократична алтернатива за републиката</t>
  </si>
  <si>
    <t>Българска партия либерали</t>
  </si>
  <si>
    <t>Българска национална демократическа партия</t>
  </si>
  <si>
    <t>Народен патриотичен ляв фронт</t>
  </si>
  <si>
    <t>Българска работническо-селска партия</t>
  </si>
  <si>
    <t>Съюз за демократично развитие - СДР</t>
  </si>
  <si>
    <t>Християндемократичен съюз</t>
  </si>
  <si>
    <t>Коалиция "Напред България"</t>
  </si>
  <si>
    <t>Фронт на прогресивните сили в България</t>
  </si>
  <si>
    <t>Българска отечествена партия - Национален съюз</t>
  </si>
  <si>
    <t>Българска революционна младежка партия</t>
  </si>
  <si>
    <t>СЪЮЗ НА ПАТРИОТИЧНИТЕ СИЛИ "ЗАЩИТА"</t>
  </si>
  <si>
    <t>Български Национален Съюз - НД</t>
  </si>
  <si>
    <t>П.П. "ДРУГАТА БЪЛГАРИЯ"</t>
  </si>
  <si>
    <t>ПЛАМ(Партия на Либералната Алтернатива и Мира)</t>
    <phoneticPr fontId="2"/>
  </si>
  <si>
    <r>
      <t xml:space="preserve">1994 </t>
    </r>
    <r>
      <rPr>
        <sz val="11"/>
        <rFont val="ＭＳ ゴシック"/>
        <family val="3"/>
        <charset val="128"/>
      </rPr>
      <t>年選挙</t>
    </r>
    <r>
      <rPr>
        <sz val="11"/>
        <rFont val="Times New Roman"/>
        <family val="1"/>
      </rPr>
      <t>(12</t>
    </r>
    <r>
      <rPr>
        <sz val="11"/>
        <rFont val="ＭＳ ゴシック"/>
        <family val="3"/>
        <charset val="128"/>
      </rPr>
      <t>月</t>
    </r>
    <r>
      <rPr>
        <sz val="11"/>
        <rFont val="Times New Roman"/>
        <family val="1"/>
      </rPr>
      <t>18</t>
    </r>
    <r>
      <rPr>
        <sz val="11"/>
        <rFont val="ＭＳ ゴシック"/>
        <family val="3"/>
        <charset val="128"/>
      </rPr>
      <t>日）</t>
    </r>
    <phoneticPr fontId="2"/>
  </si>
  <si>
    <t>Коалиция - БСП, БЗНС "Ал. Стамболийски" и ПК "Екогласност"</t>
  </si>
  <si>
    <t>Народен съюз - БЗНС, ДП</t>
  </si>
  <si>
    <t>Български бизнес блок</t>
  </si>
  <si>
    <t>Християн-републиканска партия</t>
  </si>
  <si>
    <t>Национал-Християнски съюз</t>
  </si>
  <si>
    <t>Партия "Единение"</t>
  </si>
  <si>
    <t>Движение "Гражданска инициатива" ДГИ - СДС</t>
  </si>
  <si>
    <t>Съюз на българските общности</t>
  </si>
  <si>
    <t>Съюз на безпартийните гаранти</t>
  </si>
  <si>
    <t>Партия "Български орел"</t>
  </si>
  <si>
    <t>Републиканска партия в България</t>
  </si>
  <si>
    <t>Демократична партия на труда</t>
  </si>
  <si>
    <t>Народнолиберална партия "Стефан Стамболов"</t>
  </si>
  <si>
    <t>Политически съюз "Демократична алтернатива за републиката"</t>
  </si>
  <si>
    <t>Коалиция "Национално Обединение Цар Киро"</t>
  </si>
  <si>
    <t>НС Отечество и Левица</t>
  </si>
  <si>
    <t>Блокът на Жорж Ганчев</t>
  </si>
  <si>
    <t>Обединени земеделски сили (ОЗС) - Национално сдружение - БЗНС и БЗНС "Никола Петков"</t>
  </si>
  <si>
    <t>Обединение за социализъм</t>
  </si>
  <si>
    <t>Българска лига за защита правата на човека и гражданина</t>
  </si>
  <si>
    <t>Съюз Справедливост</t>
  </si>
  <si>
    <t>Българска работническа социалдемократическа партия</t>
  </si>
  <si>
    <t>Българска партия "Либерали"</t>
  </si>
  <si>
    <t>Движение за нов политически морал</t>
  </si>
  <si>
    <t>Българска средна класа</t>
  </si>
  <si>
    <t>Съюз на репресираните в България след 9.IХ.1944 г.</t>
  </si>
  <si>
    <t>Работнически младежки съюз</t>
  </si>
  <si>
    <t>ОНД Отечество</t>
  </si>
  <si>
    <t>Обединение за Народа</t>
  </si>
  <si>
    <t>Алтернативно социалистическо обединение - независими</t>
  </si>
  <si>
    <t>Български земеделски народен съюз - единен</t>
  </si>
  <si>
    <t>БЗНС "Пладне"</t>
  </si>
  <si>
    <t>ВМРО - БДД</t>
  </si>
  <si>
    <t>СНП</t>
  </si>
  <si>
    <t>Движение народовластие</t>
  </si>
  <si>
    <t>Движение за национално възраждане "Подем"</t>
  </si>
  <si>
    <t>Християн-социален съюз</t>
  </si>
  <si>
    <t>Демократичен алианс</t>
  </si>
  <si>
    <t>БНД НВП</t>
  </si>
  <si>
    <t>Партия на зелените</t>
  </si>
  <si>
    <t>Обединение на нацията - движение на онеправданите</t>
  </si>
  <si>
    <t>Партия на средната класа</t>
  </si>
  <si>
    <t>Български национален фронт (БНФ)</t>
  </si>
  <si>
    <t>Национална партия на труда, частните собственици, производителите и творците (НПТЧСПТ)</t>
  </si>
  <si>
    <t>Български Бизнес Блок</t>
  </si>
  <si>
    <t>Българска отечествена партия "Национален съюз"</t>
  </si>
  <si>
    <t>БКП "Родина"</t>
  </si>
  <si>
    <t>Н.З.П. "НИКОЛА ПЕТКОВ"</t>
  </si>
  <si>
    <t>КАМАРА НА ЕКСПЕРТИТЕ</t>
  </si>
  <si>
    <t>СДН "ГРАНИТ"</t>
  </si>
  <si>
    <t>議席率</t>
    <phoneticPr fontId="2"/>
  </si>
  <si>
    <t>政党名称（ブルガリア語）</t>
    <phoneticPr fontId="10"/>
  </si>
  <si>
    <t>Социално-либерално движение "Справедливост"</t>
  </si>
  <si>
    <t>Българска национално-радикална партия</t>
  </si>
  <si>
    <t>Свободна кооперативна партия</t>
  </si>
  <si>
    <t>Алтернативна социаллиберална партия</t>
  </si>
  <si>
    <t>Българска национална партия "Социален съюз"</t>
  </si>
  <si>
    <t>Движение за защита на пенсионери, безработни и социално слаби граждани - Фронт на прогресивните сили в България</t>
  </si>
  <si>
    <t>Българска демократическа партия за европейски и световни щати</t>
  </si>
  <si>
    <t>Съюз на патриотичните сили и войните от запаса "Защита"</t>
  </si>
  <si>
    <t>Родолюбие 2000</t>
  </si>
  <si>
    <r>
      <t>1997</t>
    </r>
    <r>
      <rPr>
        <sz val="11"/>
        <rFont val="ＭＳ ゴシック"/>
        <family val="3"/>
        <charset val="128"/>
      </rPr>
      <t>年選挙</t>
    </r>
    <r>
      <rPr>
        <sz val="11"/>
        <rFont val="Times New Roman"/>
        <family val="1"/>
      </rPr>
      <t>(8</t>
    </r>
    <r>
      <rPr>
        <sz val="11"/>
        <rFont val="ＭＳ ゴシック"/>
        <family val="3"/>
        <charset val="128"/>
      </rPr>
      <t>月</t>
    </r>
    <r>
      <rPr>
        <sz val="11"/>
        <rFont val="Times New Roman"/>
        <family val="1"/>
      </rPr>
      <t>19</t>
    </r>
    <r>
      <rPr>
        <sz val="11"/>
        <rFont val="ＭＳ ゴシック"/>
        <family val="3"/>
        <charset val="128"/>
      </rPr>
      <t>日）</t>
    </r>
    <phoneticPr fontId="2"/>
  </si>
  <si>
    <t>БНД(Българска нова демокрация)</t>
    <phoneticPr fontId="2"/>
  </si>
  <si>
    <t>Инициативен комитет Чавдар Иванов Николов</t>
  </si>
  <si>
    <t>Политическа партия "Национално движение за спасение на Отечеството"</t>
  </si>
  <si>
    <t>БЪЛГАРСКАТА ЛЯВА КОАЛИЦИЯ</t>
  </si>
  <si>
    <t>СОЦИАЛДЕМОКРАТИ</t>
    <phoneticPr fontId="2"/>
  </si>
  <si>
    <t>Евролевица</t>
  </si>
  <si>
    <t>議席率+</t>
    <phoneticPr fontId="2"/>
  </si>
  <si>
    <t>Българска комунистическа партия</t>
  </si>
  <si>
    <t>Обединение за царя</t>
  </si>
  <si>
    <t>ГЕРБ(Граждани за европейско развитие на България)</t>
    <phoneticPr fontId="2"/>
  </si>
  <si>
    <t>Синята коалиция</t>
    <phoneticPr fontId="2"/>
  </si>
  <si>
    <t>НАПРЕД ВМРО - Българско национално движение, Земеделски народен съюз, Движение Гергьовден, Единна Народна Партия</t>
  </si>
  <si>
    <t>БЪЛГАРСКА СОЦИАЛДЕМОКРАЦИЯ</t>
  </si>
  <si>
    <t>登録有権者</t>
  </si>
  <si>
    <t>投票用紙発行数</t>
    <rPh sb="0" eb="2">
      <t>トウヒョウ</t>
    </rPh>
    <rPh sb="2" eb="4">
      <t>ヨウシ</t>
    </rPh>
    <rPh sb="4" eb="7">
      <t>ハッコウスウ</t>
    </rPh>
    <phoneticPr fontId="2"/>
  </si>
  <si>
    <t>投票数</t>
    <rPh sb="0" eb="3">
      <t>トウヒョウスウ</t>
    </rPh>
    <phoneticPr fontId="2"/>
  </si>
  <si>
    <t>有効投票数</t>
    <rPh sb="0" eb="2">
      <t>ユウコウ</t>
    </rPh>
    <rPh sb="2" eb="5">
      <t>トウヒョウスウ</t>
    </rPh>
    <phoneticPr fontId="2"/>
  </si>
  <si>
    <t>政党(政党連合)</t>
    <rPh sb="3" eb="7">
      <t>セイトウレンゴウ</t>
    </rPh>
    <phoneticPr fontId="2"/>
  </si>
  <si>
    <t>得票数</t>
  </si>
  <si>
    <t>得票率</t>
  </si>
  <si>
    <t>議席数</t>
  </si>
  <si>
    <t>議席率＊</t>
    <phoneticPr fontId="2"/>
  </si>
  <si>
    <t>合計</t>
    <rPh sb="0" eb="2">
      <t>ゴウケイ</t>
    </rPh>
    <phoneticPr fontId="2"/>
  </si>
  <si>
    <t>比例区獲得議席数</t>
    <rPh sb="0" eb="8">
      <t>ヒレイクカクトクギセキスウ</t>
    </rPh>
    <phoneticPr fontId="2"/>
  </si>
  <si>
    <t>小選挙区獲得議席数</t>
    <rPh sb="0" eb="4">
      <t>ショウセンキョク</t>
    </rPh>
    <rPh sb="4" eb="9">
      <t>カクトクギセキスウ</t>
    </rPh>
    <phoneticPr fontId="2"/>
  </si>
  <si>
    <t>総議席数</t>
    <rPh sb="0" eb="1">
      <t>ソウ</t>
    </rPh>
    <phoneticPr fontId="2"/>
  </si>
  <si>
    <t>КОАЛИЦИЯ ЗА БЪЛГАРИЯ</t>
  </si>
  <si>
    <t>ДПС(Движение за права и свободи)</t>
    <phoneticPr fontId="2"/>
  </si>
  <si>
    <t>Партия АТАКА</t>
  </si>
  <si>
    <t>Ред, законност и справедливос</t>
  </si>
  <si>
    <t>ПП "ЛИДЕР"</t>
  </si>
  <si>
    <t>НДСВ</t>
  </si>
  <si>
    <t>ПП ЗЕЛЕНИТЕ</t>
  </si>
  <si>
    <t>За Родината - ДГИ-НЛ</t>
  </si>
  <si>
    <t>アタカ</t>
  </si>
  <si>
    <t>ブルガリア社会党</t>
  </si>
  <si>
    <t>ヨーロッパ発展のためのブルガリア市民</t>
  </si>
  <si>
    <t>権利と自由のための運動</t>
  </si>
  <si>
    <t>安定と進歩の国民運動</t>
  </si>
  <si>
    <t>民主勢力同盟</t>
  </si>
  <si>
    <t>ОБП(ОБЕДИНЕНИЕ НА БЪЛГАРСКИТЕ ПАТРИОТИ)</t>
    <phoneticPr fontId="2"/>
  </si>
  <si>
    <t>データの出典</t>
  </si>
  <si>
    <r>
      <t>2001</t>
    </r>
    <r>
      <rPr>
        <sz val="11"/>
        <rFont val="ＭＳ ゴシック"/>
        <family val="3"/>
        <charset val="128"/>
      </rPr>
      <t>年選挙</t>
    </r>
    <r>
      <rPr>
        <sz val="11"/>
        <rFont val="Times New Roman"/>
        <family val="1"/>
      </rPr>
      <t>(6</t>
    </r>
    <r>
      <rPr>
        <sz val="11"/>
        <rFont val="ＭＳ ゴシック"/>
        <family val="3"/>
        <charset val="128"/>
      </rPr>
      <t>月</t>
    </r>
    <r>
      <rPr>
        <sz val="11"/>
        <rFont val="Times New Roman"/>
        <family val="1"/>
      </rPr>
      <t>17</t>
    </r>
    <r>
      <rPr>
        <sz val="11"/>
        <rFont val="ＭＳ ゴシック"/>
        <family val="3"/>
        <charset val="128"/>
      </rPr>
      <t>日）</t>
    </r>
    <phoneticPr fontId="2"/>
  </si>
  <si>
    <t>Национално движение Симеон Втори</t>
  </si>
  <si>
    <t>Коалиция за България</t>
  </si>
  <si>
    <t>ДПС (ДПС - Либерален съюз - Евророма)</t>
  </si>
  <si>
    <t>議席率*</t>
    <phoneticPr fontId="2"/>
  </si>
  <si>
    <t>Гергьовден - ВМРО</t>
  </si>
  <si>
    <t>Коалиция "Симеон II"</t>
  </si>
  <si>
    <t>Национално обединение за Цар Симеон II</t>
  </si>
  <si>
    <t>Българска евролевица, БЕСДП - обединени социалдемократи, БЗНС</t>
  </si>
  <si>
    <t>Съюз България</t>
  </si>
  <si>
    <t>Никола Петков Иванов</t>
  </si>
  <si>
    <t>Ред, законност и справедливост</t>
  </si>
  <si>
    <t>Зелена партия</t>
  </si>
  <si>
    <t>Демократическа партия на справедливостта в РБ</t>
  </si>
  <si>
    <t>Българска работническа социалистическа партия</t>
  </si>
  <si>
    <t>Българска работническа партия (комунисти)</t>
  </si>
  <si>
    <t>議席数</t>
    <phoneticPr fontId="2"/>
  </si>
  <si>
    <t>得票数</t>
    <rPh sb="0" eb="3">
      <t>トクヒョウスウ</t>
    </rPh>
    <phoneticPr fontId="2"/>
  </si>
  <si>
    <t>得票率</t>
    <rPh sb="0" eb="2">
      <t>トクヒョウ</t>
    </rPh>
    <phoneticPr fontId="2"/>
  </si>
  <si>
    <t>КОАЛИЦИЯ ЗА БЪЛГАРИЯ - БСП, ПБС, ПД - СОЦИАЛДЕМОКРАТИ, ДСХ, П. "РОМА", КПБ, БЗНС - АЛ. СТАМБОЛИЙСКИ, ЗПБ</t>
  </si>
  <si>
    <t>НДСВ(НАЦИОНАЛНО ДВИЖЕНИЕ СИМЕОН ВТОРИ)</t>
    <phoneticPr fontId="2"/>
  </si>
  <si>
    <t>КОАЛИЦИЯ АТАКА</t>
    <phoneticPr fontId="2"/>
  </si>
  <si>
    <t>КОАЛИЦИЯ НА РОЗАТА</t>
  </si>
  <si>
    <t>ПД "ЕВРОРОМА"</t>
  </si>
  <si>
    <t>БХК(БЪЛГАРСКА ХРИСТИЯНСКА КОАЛИЦИЯ)</t>
    <phoneticPr fontId="2"/>
  </si>
  <si>
    <t>ФАГО</t>
  </si>
  <si>
    <t>ОППБ(ОБЕДИНЕНА ПАРТИЯ НА ПЕНСИОНЕРИТЕ В БЪЛГАРИЯ)</t>
    <phoneticPr fontId="2"/>
  </si>
  <si>
    <t>НК "ДА ЖИВЕЙ БЪЛГАРИЯ!"</t>
  </si>
  <si>
    <t>ФЕДЕРАЦИЯ НА СВОБОДНИЯ БИЗНЕС - СЪЮЗ БЪЛГАРИЯ</t>
  </si>
  <si>
    <t> ДВИЖЕНИЕ "НАПРЕД БЪЛГАРИЯ"</t>
  </si>
  <si>
    <t>無所属</t>
    <rPh sb="0" eb="3">
      <t>ムショゾク</t>
    </rPh>
    <phoneticPr fontId="2"/>
  </si>
  <si>
    <t>КОАЛИЦИЯ "ДОСТОЙНА БЪЛГАРИЯ"</t>
  </si>
  <si>
    <t>РОДЕН КРАЙ</t>
  </si>
  <si>
    <t>ПАРТИЯ НА СВОБОДНИТЕ ДЕМОКРАТИ - ПСД</t>
  </si>
  <si>
    <t>Комунистическа партия на България</t>
  </si>
  <si>
    <t>Съюз на свободните демократи</t>
  </si>
  <si>
    <t>Демократи за силна България</t>
  </si>
  <si>
    <t>略称</t>
  </si>
  <si>
    <t>組織の種別</t>
  </si>
  <si>
    <t>政党名称（日本語）</t>
  </si>
  <si>
    <t>政党名称（英語）</t>
  </si>
  <si>
    <t>ホームページアドレス</t>
  </si>
  <si>
    <t>結成年</t>
  </si>
  <si>
    <t>НДСВ</t>
    <phoneticPr fontId="10"/>
  </si>
  <si>
    <t>Национално движение Симеон Втори</t>
    <phoneticPr fontId="10"/>
  </si>
  <si>
    <r>
      <t>「シメオン</t>
    </r>
    <r>
      <rPr>
        <sz val="10"/>
        <rFont val="Times New Roman"/>
        <family val="1"/>
      </rPr>
      <t>2</t>
    </r>
    <r>
      <rPr>
        <sz val="10"/>
        <rFont val="ＭＳ Ｐゴシック"/>
        <family val="3"/>
        <charset val="128"/>
      </rPr>
      <t>世国民運動」</t>
    </r>
    <phoneticPr fontId="10"/>
  </si>
  <si>
    <t>政党</t>
    <rPh sb="0" eb="2">
      <t>セイトウ</t>
    </rPh>
    <phoneticPr fontId="10"/>
  </si>
  <si>
    <t>КОАЛИЦИЯ ЗА БЪЛГАРИЯ</t>
    <phoneticPr fontId="2"/>
  </si>
  <si>
    <t>政党連合</t>
    <rPh sb="0" eb="4">
      <t>セイトウレンゴウ</t>
    </rPh>
    <phoneticPr fontId="10"/>
  </si>
  <si>
    <t>ブルガリアのための連合</t>
    <rPh sb="9" eb="11">
      <t>レンゴウ</t>
    </rPh>
    <phoneticPr fontId="10"/>
  </si>
  <si>
    <t>Синята коалиция</t>
    <phoneticPr fontId="2"/>
  </si>
  <si>
    <t>ДСБ</t>
    <phoneticPr fontId="10"/>
  </si>
  <si>
    <r>
      <t>2009</t>
    </r>
    <r>
      <rPr>
        <sz val="11"/>
        <rFont val="ＭＳ ゴシック"/>
        <family val="3"/>
        <charset val="128"/>
      </rPr>
      <t>年選挙</t>
    </r>
    <r>
      <rPr>
        <sz val="11"/>
        <rFont val="Times New Roman"/>
        <family val="1"/>
      </rPr>
      <t>(7</t>
    </r>
    <r>
      <rPr>
        <sz val="11"/>
        <rFont val="ＭＳ ゴシック"/>
        <family val="3"/>
        <charset val="128"/>
      </rPr>
      <t>月</t>
    </r>
    <r>
      <rPr>
        <sz val="11"/>
        <rFont val="Times New Roman"/>
        <family val="1"/>
      </rPr>
      <t>5</t>
    </r>
    <r>
      <rPr>
        <sz val="11"/>
        <rFont val="ＭＳ ゴシック"/>
        <family val="3"/>
        <charset val="128"/>
      </rPr>
      <t>日）</t>
    </r>
    <phoneticPr fontId="2"/>
  </si>
  <si>
    <t>投票率</t>
    <rPh sb="0" eb="3">
      <t>トウヒョウリツ</t>
    </rPh>
    <phoneticPr fontId="2"/>
  </si>
  <si>
    <t>政党</t>
  </si>
  <si>
    <t>ブルガリア欧州議会選挙</t>
    <phoneticPr fontId="2"/>
  </si>
  <si>
    <t>Партия АТАКА</t>
    <phoneticPr fontId="2"/>
  </si>
  <si>
    <t>Съюз на демократичните сили</t>
    <phoneticPr fontId="2"/>
  </si>
  <si>
    <t>Българска социалистическа партия</t>
    <phoneticPr fontId="2"/>
  </si>
  <si>
    <t>Български Бизнес Блок</t>
    <phoneticPr fontId="2"/>
  </si>
  <si>
    <t>Българска комунистическа партия</t>
    <phoneticPr fontId="2"/>
  </si>
  <si>
    <t>Българска комунистическа партия</t>
    <phoneticPr fontId="2"/>
  </si>
  <si>
    <t>投票数</t>
    <rPh sb="2" eb="3">
      <t>スウ</t>
    </rPh>
    <phoneticPr fontId="2"/>
  </si>
  <si>
    <t>議席率*</t>
    <phoneticPr fontId="2"/>
  </si>
  <si>
    <t>強いブルガリアのための民主主義者</t>
    <rPh sb="0" eb="1">
      <t>ツヨ</t>
    </rPh>
    <rPh sb="11" eb="16">
      <t>ミンシュシュギシャ</t>
    </rPh>
    <phoneticPr fontId="10"/>
  </si>
  <si>
    <t>ブルガリア選挙管理委員会</t>
    <rPh sb="5" eb="7">
      <t>センキョ</t>
    </rPh>
    <rPh sb="7" eb="9">
      <t>カンリ</t>
    </rPh>
    <rPh sb="9" eb="12">
      <t>イインカイ</t>
    </rPh>
    <phoneticPr fontId="10"/>
  </si>
  <si>
    <r>
      <t>第2回選挙</t>
    </r>
    <r>
      <rPr>
        <sz val="11"/>
        <rFont val="Times New Roman"/>
        <family val="1"/>
      </rPr>
      <t>(2009</t>
    </r>
    <r>
      <rPr>
        <sz val="11"/>
        <rFont val="ＭＳ Ｐゴシック"/>
        <family val="3"/>
        <charset val="128"/>
      </rPr>
      <t>年</t>
    </r>
    <r>
      <rPr>
        <sz val="11"/>
        <rFont val="Times New Roman"/>
        <family val="1"/>
      </rPr>
      <t>6</t>
    </r>
    <r>
      <rPr>
        <sz val="11"/>
        <rFont val="ＭＳ Ｐゴシック"/>
        <family val="3"/>
        <charset val="128"/>
      </rPr>
      <t>月7日実施</t>
    </r>
    <r>
      <rPr>
        <sz val="11"/>
        <rFont val="Times New Roman"/>
        <family val="1"/>
      </rPr>
      <t>)</t>
    </r>
    <phoneticPr fontId="2"/>
  </si>
  <si>
    <t>　</t>
    <phoneticPr fontId="2"/>
  </si>
  <si>
    <t>ブルガリア国民議会選挙結果</t>
    <rPh sb="5" eb="7">
      <t>コクミン</t>
    </rPh>
    <rPh sb="7" eb="9">
      <t>ギカイ</t>
    </rPh>
    <rPh sb="9" eb="11">
      <t>センキョ</t>
    </rPh>
    <rPh sb="11" eb="13">
      <t>ケッカ</t>
    </rPh>
    <phoneticPr fontId="2"/>
  </si>
  <si>
    <r>
      <t>第1回選挙</t>
    </r>
    <r>
      <rPr>
        <sz val="11"/>
        <rFont val="Times New Roman"/>
        <family val="1"/>
      </rPr>
      <t>(2007</t>
    </r>
    <r>
      <rPr>
        <sz val="11"/>
        <rFont val="ＭＳ Ｐゴシック"/>
        <family val="3"/>
        <charset val="128"/>
      </rPr>
      <t>年</t>
    </r>
    <r>
      <rPr>
        <sz val="11"/>
        <rFont val="Times New Roman"/>
        <family val="1"/>
      </rPr>
      <t>5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20</t>
    </r>
    <r>
      <rPr>
        <sz val="11"/>
        <rFont val="ＭＳ Ｐゴシック"/>
        <family val="3"/>
        <charset val="128"/>
      </rPr>
      <t>日実施</t>
    </r>
    <r>
      <rPr>
        <sz val="11"/>
        <rFont val="Times New Roman"/>
        <family val="1"/>
      </rPr>
      <t>)</t>
    </r>
    <phoneticPr fontId="2"/>
  </si>
  <si>
    <t>ПЕС – БСП и ДСХ</t>
  </si>
  <si>
    <t>Движение за права и свободи</t>
  </si>
  <si>
    <t>Съюз на демократичните сили</t>
  </si>
  <si>
    <t>Коалиция на българските социалдемократи</t>
  </si>
  <si>
    <t>Земеделски народен съюз</t>
  </si>
  <si>
    <t>Гражданска партия за България</t>
  </si>
  <si>
    <t>http://www.math.bas.bg/izbori/</t>
    <phoneticPr fontId="10"/>
  </si>
  <si>
    <t xml:space="preserve">Richard Rose and Neil Munro, </t>
    <phoneticPr fontId="10"/>
  </si>
  <si>
    <r>
      <rPr>
        <sz val="11"/>
        <rFont val="ＭＳ Ｐゴシック"/>
        <family val="3"/>
        <charset val="128"/>
      </rPr>
      <t>投票率</t>
    </r>
    <rPh sb="0" eb="3">
      <t>トウヒョウリツ</t>
    </rPh>
    <phoneticPr fontId="2"/>
  </si>
  <si>
    <t>Euroleft</t>
    <phoneticPr fontId="2"/>
  </si>
  <si>
    <t>Мария Стоянова Серкеджиева</t>
  </si>
  <si>
    <t>Граждански съюз за нова България</t>
  </si>
  <si>
    <r>
      <t>2005</t>
    </r>
    <r>
      <rPr>
        <sz val="11"/>
        <rFont val="ＭＳ ゴシック"/>
        <family val="3"/>
        <charset val="128"/>
      </rPr>
      <t>年選挙</t>
    </r>
    <r>
      <rPr>
        <sz val="11"/>
        <rFont val="Times New Roman"/>
        <family val="1"/>
      </rPr>
      <t>(7</t>
    </r>
    <r>
      <rPr>
        <sz val="11"/>
        <rFont val="ＭＳ ゴシック"/>
        <family val="3"/>
        <charset val="128"/>
      </rPr>
      <t>月</t>
    </r>
    <r>
      <rPr>
        <sz val="11"/>
        <rFont val="Times New Roman"/>
        <family val="1"/>
      </rPr>
      <t>5</t>
    </r>
    <r>
      <rPr>
        <sz val="11"/>
        <rFont val="ＭＳ ゴシック"/>
        <family val="3"/>
        <charset val="128"/>
      </rPr>
      <t>日）</t>
    </r>
    <phoneticPr fontId="2"/>
  </si>
  <si>
    <t>投票率*</t>
    <rPh sb="0" eb="3">
      <t>トウヒョウリツ</t>
    </rPh>
    <phoneticPr fontId="2"/>
  </si>
  <si>
    <t>「秩序・法・公正」</t>
    <rPh sb="1" eb="3">
      <t>チツジョ</t>
    </rPh>
    <rPh sb="4" eb="5">
      <t>ホウ</t>
    </rPh>
    <rPh sb="6" eb="8">
      <t>コウセイ</t>
    </rPh>
    <phoneticPr fontId="10"/>
  </si>
  <si>
    <t>青い同盟</t>
    <rPh sb="0" eb="1">
      <t>アオ</t>
    </rPh>
    <rPh sb="2" eb="4">
      <t>ドウメイ</t>
    </rPh>
    <phoneticPr fontId="10"/>
  </si>
  <si>
    <t>The Blue coalition</t>
    <phoneticPr fontId="10"/>
  </si>
  <si>
    <t>РЗС</t>
    <phoneticPr fontId="10"/>
  </si>
  <si>
    <t>Партия Атака</t>
    <phoneticPr fontId="10"/>
  </si>
  <si>
    <t>Political Party Ataka</t>
    <phoneticPr fontId="10"/>
  </si>
  <si>
    <t>Bulgarian Socialist Party</t>
    <phoneticPr fontId="10"/>
  </si>
  <si>
    <t>Coalition for Bulgaria</t>
    <phoneticPr fontId="10"/>
  </si>
  <si>
    <t>Граждани за европейско развитие на България</t>
    <phoneticPr fontId="10"/>
  </si>
  <si>
    <t>Citizens for European Development of Bulgaria</t>
  </si>
  <si>
    <t>Movements for Rights and Freedom</t>
    <phoneticPr fontId="10"/>
  </si>
  <si>
    <t>Democrats for a Strong Bulgaria</t>
  </si>
  <si>
    <t>National Movement for Stability and Progress</t>
  </si>
  <si>
    <t xml:space="preserve"> National Movement Simeon II</t>
  </si>
  <si>
    <t>Съюз на демократичните сили</t>
    <phoneticPr fontId="10"/>
  </si>
  <si>
    <t>Атака</t>
    <phoneticPr fontId="10"/>
  </si>
  <si>
    <t>Български Бизнес Блок - БББ</t>
    <phoneticPr fontId="2"/>
  </si>
  <si>
    <t>БББ</t>
    <phoneticPr fontId="10"/>
  </si>
  <si>
    <t>ブルガリアビジネスブロック</t>
    <phoneticPr fontId="10"/>
  </si>
  <si>
    <t>Bulgarian Business Bloc</t>
    <phoneticPr fontId="10"/>
  </si>
  <si>
    <t>http://www.gerb.bg/</t>
  </si>
  <si>
    <t>http://www.ataka.bg/</t>
  </si>
  <si>
    <t>http://www.dps.bg/</t>
  </si>
  <si>
    <r>
      <t>1989
(</t>
    </r>
    <r>
      <rPr>
        <sz val="10"/>
        <rFont val="ＭＳ Ｐゴシック"/>
        <family val="3"/>
        <charset val="128"/>
      </rPr>
      <t>政党となったのは</t>
    </r>
    <r>
      <rPr>
        <sz val="10"/>
        <rFont val="Times New Roman"/>
        <family val="1"/>
      </rPr>
      <t>1997</t>
    </r>
    <r>
      <rPr>
        <sz val="10"/>
        <rFont val="ＭＳ Ｐゴシック"/>
        <family val="3"/>
        <charset val="128"/>
      </rPr>
      <t>、それまでは政党連合</t>
    </r>
    <r>
      <rPr>
        <sz val="10"/>
        <rFont val="Times New Roman"/>
        <family val="1"/>
      </rPr>
      <t>)</t>
    </r>
    <rPh sb="6" eb="8">
      <t>セイトウ</t>
    </rPh>
    <rPh sb="24" eb="28">
      <t>セイトウレンゴウ</t>
    </rPh>
    <phoneticPr fontId="10"/>
  </si>
  <si>
    <t>http://www.sds.bg/</t>
  </si>
  <si>
    <t>ДСБ(ДЕМОКРАТИ ЗА СИЛНА БЪЛГАРИЯ)</t>
    <phoneticPr fontId="2"/>
  </si>
  <si>
    <r>
      <t>Europarty</t>
    </r>
    <r>
      <rPr>
        <sz val="11"/>
        <rFont val="ＭＳ Ｐゴシック"/>
        <family val="3"/>
        <charset val="128"/>
      </rPr>
      <t>での所属</t>
    </r>
    <rPh sb="11" eb="13">
      <t>ショゾク</t>
    </rPh>
    <phoneticPr fontId="10"/>
  </si>
  <si>
    <t>European People's Party (EPP)</t>
    <phoneticPr fontId="10"/>
  </si>
  <si>
    <t>Party of European Socialists (PES)</t>
    <phoneticPr fontId="10"/>
  </si>
  <si>
    <t>European People's Party (EPP)</t>
    <phoneticPr fontId="10"/>
  </si>
  <si>
    <t>European Liberal Democrat and Reform Party (ELDR)</t>
    <phoneticPr fontId="10"/>
  </si>
  <si>
    <t>European Liberal Democrat and Reform Party (ELDR)</t>
    <phoneticPr fontId="10"/>
  </si>
  <si>
    <t>Български Бизнес Блок</t>
    <phoneticPr fontId="10"/>
  </si>
  <si>
    <t>Българска социалистическа партия</t>
    <phoneticPr fontId="10"/>
  </si>
  <si>
    <t>http://www.bsp.bg/</t>
    <phoneticPr fontId="10"/>
  </si>
  <si>
    <t>Демократи за Силна България</t>
    <phoneticPr fontId="10"/>
  </si>
  <si>
    <t>http://www.dsb.bg/</t>
    <phoneticPr fontId="10"/>
  </si>
  <si>
    <t>Национално движение стабилност и възход</t>
    <phoneticPr fontId="10"/>
  </si>
  <si>
    <t>http://www.ndsv.bg/</t>
    <phoneticPr fontId="10"/>
  </si>
  <si>
    <t>Union of Democratic Forces</t>
    <phoneticPr fontId="10"/>
  </si>
  <si>
    <t>Order, Law and Justice</t>
    <phoneticPr fontId="10"/>
  </si>
  <si>
    <t>Ред, законност и справедливост</t>
    <phoneticPr fontId="2"/>
  </si>
  <si>
    <t>http://www.rzs.bg/</t>
    <phoneticPr fontId="10"/>
  </si>
  <si>
    <t>Коалиция за България</t>
    <phoneticPr fontId="10"/>
  </si>
  <si>
    <t>Синята коалиция</t>
    <phoneticPr fontId="10"/>
  </si>
  <si>
    <t>投票率</t>
    <rPh sb="2" eb="3">
      <t>リツ</t>
    </rPh>
    <phoneticPr fontId="2"/>
  </si>
  <si>
    <t>有効投票率＊</t>
    <rPh sb="4" eb="5">
      <t>リツ</t>
    </rPh>
    <phoneticPr fontId="2"/>
  </si>
  <si>
    <t>有効投票率＊</t>
    <rPh sb="0" eb="2">
      <t>ユウコウ</t>
    </rPh>
    <rPh sb="2" eb="5">
      <t>トウヒョウリツ</t>
    </rPh>
    <phoneticPr fontId="2"/>
  </si>
  <si>
    <r>
      <rPr>
        <sz val="11"/>
        <rFont val="ＭＳ Ｐゴシック"/>
        <family val="3"/>
        <charset val="128"/>
      </rPr>
      <t>有効投票率＊</t>
    </r>
    <rPh sb="0" eb="2">
      <t>ユウコウ</t>
    </rPh>
    <rPh sb="2" eb="5">
      <t>トウヒョウリツ</t>
    </rPh>
    <phoneticPr fontId="2"/>
  </si>
  <si>
    <r>
      <rPr>
        <sz val="11"/>
        <rFont val="ＭＳ Ｐゴシック"/>
        <family val="3"/>
        <charset val="128"/>
      </rPr>
      <t>有効投票率＊</t>
    </r>
    <rPh sb="4" eb="5">
      <t>リツ</t>
    </rPh>
    <phoneticPr fontId="2"/>
  </si>
  <si>
    <t>Ред, законност и справедливост</t>
    <phoneticPr fontId="10"/>
  </si>
  <si>
    <t>Ред, законност и справедливост</t>
    <phoneticPr fontId="2"/>
  </si>
  <si>
    <t>Обединение за национално спасение - БЗНС-Никола Петков, Движение за права и свободи, Зелена партия, Партия на демократичния център, Нов избор, Федерация Царство България</t>
    <phoneticPr fontId="2"/>
  </si>
  <si>
    <t>Обединени демократични сили - СДС, ДП, БЗНС, БСДП</t>
    <phoneticPr fontId="2"/>
  </si>
  <si>
    <t>Обединени демократични сили</t>
  </si>
  <si>
    <t>ОДС</t>
  </si>
  <si>
    <t>Обединени Демократични Сили</t>
    <phoneticPr fontId="2"/>
  </si>
  <si>
    <t>ОДС(Обединени Демократични Сили) - СДС, ДЕМОКРАТИЧЕСКА ПАРТИЯ, ДВИЖЕНИЕ "ГЕРГЬОВДЕН", БЗНС НС - БЗНС, ДРОМ</t>
    <phoneticPr fontId="2"/>
  </si>
  <si>
    <t>United Democratic Forces</t>
    <phoneticPr fontId="10"/>
  </si>
  <si>
    <t>統一民主勢力</t>
    <rPh sb="0" eb="6">
      <t>トウイツミンシュセイリョク</t>
    </rPh>
    <phoneticPr fontId="10"/>
  </si>
  <si>
    <t>СЪЮЗ НА СВОБОДНИТЕ ДЕМОКРАТИ, БЗНС - НАРОДЕН СЪЮЗ, ВМРО - БЪЛГАРСКО НАЦИОНАЛНО ДВИЖЕНИЕ - КОАЛИЦИЯ "БЪЛГАРСКИ НАРОДЕН СЪЮЗ"</t>
    <phoneticPr fontId="2"/>
  </si>
  <si>
    <t>Съюз на свободните демократи</t>
    <phoneticPr fontId="10"/>
  </si>
  <si>
    <r>
      <t>http://www.ss</t>
    </r>
    <r>
      <rPr>
        <sz val="10"/>
        <rFont val="ＭＳ Ｐゴシック"/>
        <family val="3"/>
        <charset val="128"/>
      </rPr>
      <t>ｄ</t>
    </r>
    <r>
      <rPr>
        <sz val="10"/>
        <rFont val="Times New Roman"/>
        <family val="1"/>
      </rPr>
      <t>.bg/</t>
    </r>
    <phoneticPr fontId="10"/>
  </si>
  <si>
    <t>Union of Free Democrats</t>
    <phoneticPr fontId="10"/>
  </si>
  <si>
    <t>自由民主同盟</t>
    <rPh sb="0" eb="4">
      <t>ジユウミンシュレンメイ</t>
    </rPh>
    <rPh sb="4" eb="6">
      <t>ドウメイ</t>
    </rPh>
    <phoneticPr fontId="10"/>
  </si>
  <si>
    <t>ССД</t>
    <phoneticPr fontId="10"/>
  </si>
  <si>
    <r>
      <t>ブルガリアの主要政党</t>
    </r>
    <r>
      <rPr>
        <sz val="12"/>
        <rFont val="Times New Roman"/>
        <family val="1"/>
      </rPr>
      <t/>
    </r>
    <phoneticPr fontId="10"/>
  </si>
  <si>
    <t>政党連合→後に政党</t>
    <rPh sb="0" eb="4">
      <t>セイトウレンゴウ</t>
    </rPh>
    <rPh sb="5" eb="6">
      <t>ノチ</t>
    </rPh>
    <rPh sb="7" eb="9">
      <t>セイトウ</t>
    </rPh>
    <phoneticPr fontId="10"/>
  </si>
  <si>
    <t>首相名</t>
  </si>
  <si>
    <t>首相名日本語表記</t>
  </si>
  <si>
    <t>任期</t>
  </si>
  <si>
    <t>政権構成政党(下線は首相出身政党。下線がない場合は事務管理内閣などの理由で,首相が党籍を有していない内閣)</t>
  </si>
  <si>
    <t>備考</t>
  </si>
  <si>
    <t>Sten Berglund, Joakim Ekman and Frank H. Aarebrot,</t>
    <phoneticPr fontId="10"/>
  </si>
  <si>
    <t>The handbook of political change in Eastern Europe, 2nd ed. (Cheltenham, Edward Elgar, 2004)</t>
    <phoneticPr fontId="10"/>
  </si>
  <si>
    <r>
      <t>Parties and Elections in new European democracies</t>
    </r>
    <r>
      <rPr>
        <sz val="10"/>
        <rFont val="Times New Roman"/>
        <family val="1"/>
      </rPr>
      <t>(Colchester, ECPR Press, 2009).</t>
    </r>
    <phoneticPr fontId="10"/>
  </si>
  <si>
    <t>首相名英語表記</t>
    <rPh sb="0" eb="3">
      <t>シュショウメイ</t>
    </rPh>
    <rPh sb="3" eb="7">
      <t>エイゴヒョウキ</t>
    </rPh>
    <phoneticPr fontId="2"/>
  </si>
  <si>
    <t xml:space="preserve">Dimitrov, Filip </t>
    <phoneticPr fontId="2"/>
  </si>
  <si>
    <t>ディミトロヴ</t>
    <phoneticPr fontId="2"/>
  </si>
  <si>
    <t>1991.11.8~1992.12.30</t>
    <phoneticPr fontId="2"/>
  </si>
  <si>
    <t>ベロフ</t>
    <phoneticPr fontId="2"/>
  </si>
  <si>
    <t>Berov, Luben</t>
    <phoneticPr fontId="2"/>
  </si>
  <si>
    <t>Indzhova, Renata</t>
    <phoneticPr fontId="2"/>
  </si>
  <si>
    <t>インジョヴァ</t>
    <phoneticPr fontId="2"/>
  </si>
  <si>
    <t>1994.10.17~1995.1.25</t>
    <phoneticPr fontId="2"/>
  </si>
  <si>
    <t>Videnov, Zhan</t>
    <phoneticPr fontId="2"/>
  </si>
  <si>
    <t>ヴィデノフ</t>
    <phoneticPr fontId="2"/>
  </si>
  <si>
    <t>1995.1.25~1997.2.13</t>
    <phoneticPr fontId="2"/>
  </si>
  <si>
    <t xml:space="preserve">Виденов, Жан Василев </t>
    <phoneticPr fontId="2"/>
  </si>
  <si>
    <t xml:space="preserve">Беров, Любен Борисов </t>
    <phoneticPr fontId="2"/>
  </si>
  <si>
    <t>Димитров, Филип Димитров</t>
    <phoneticPr fontId="2"/>
  </si>
  <si>
    <t xml:space="preserve">Инджова, Ренета Иванова </t>
    <phoneticPr fontId="2"/>
  </si>
  <si>
    <t>Sofiyanski, Stefan</t>
    <phoneticPr fontId="2"/>
  </si>
  <si>
    <t>ソフィャンスキ</t>
    <phoneticPr fontId="2"/>
  </si>
  <si>
    <t xml:space="preserve">Софиянски, Стефан Антонов </t>
    <phoneticPr fontId="2"/>
  </si>
  <si>
    <t>1997.2.13~1997.3.21</t>
    <phoneticPr fontId="2"/>
  </si>
  <si>
    <t>選挙管理内閣</t>
    <rPh sb="0" eb="6">
      <t>センキョカンリナイカク</t>
    </rPh>
    <phoneticPr fontId="2"/>
  </si>
  <si>
    <t>コストフ</t>
    <phoneticPr fontId="2"/>
  </si>
  <si>
    <t>Kostov, Ivan</t>
    <phoneticPr fontId="2"/>
  </si>
  <si>
    <t xml:space="preserve">Костов, Иван Йорданов </t>
    <phoneticPr fontId="2"/>
  </si>
  <si>
    <t xml:space="preserve">Sakskoburgotski, Simeon </t>
    <phoneticPr fontId="2"/>
  </si>
  <si>
    <t xml:space="preserve">Сакскобургготски, Симеон Борисов </t>
    <phoneticPr fontId="2"/>
  </si>
  <si>
    <t>サクスコブルゴトゥスキ</t>
    <phoneticPr fontId="2"/>
  </si>
  <si>
    <t>1997.3.21~2001.7.24</t>
    <phoneticPr fontId="2"/>
  </si>
  <si>
    <t>2001.7.24~2005.8.17</t>
    <phoneticPr fontId="2"/>
  </si>
  <si>
    <t>Stanishev, Sergei</t>
    <phoneticPr fontId="2"/>
  </si>
  <si>
    <t>スタニシェフ</t>
    <phoneticPr fontId="2"/>
  </si>
  <si>
    <t xml:space="preserve">Станишев, Сергей Дмитриевич </t>
    <phoneticPr fontId="2"/>
  </si>
  <si>
    <t>2005,8.17~2009.7.27</t>
    <phoneticPr fontId="2"/>
  </si>
  <si>
    <r>
      <t>ブルガリアの歴代内閣と政権構成政党</t>
    </r>
    <r>
      <rPr>
        <sz val="12"/>
        <rFont val="Times New Roman"/>
        <family val="1"/>
      </rPr>
      <t>(1991</t>
    </r>
    <r>
      <rPr>
        <sz val="12"/>
        <rFont val="ＭＳ Ｐゴシック"/>
        <family val="3"/>
        <charset val="128"/>
      </rPr>
      <t>年の自由選挙以降</t>
    </r>
    <r>
      <rPr>
        <sz val="12"/>
        <rFont val="Times New Roman"/>
        <family val="1"/>
      </rPr>
      <t>)</t>
    </r>
    <phoneticPr fontId="2"/>
  </si>
  <si>
    <t>ボリソフ</t>
    <phoneticPr fontId="2"/>
  </si>
  <si>
    <t>Borisov, Boyko</t>
    <phoneticPr fontId="2"/>
  </si>
  <si>
    <t xml:space="preserve">Борисов, Бойко Методиев </t>
    <phoneticPr fontId="2"/>
  </si>
  <si>
    <t>ГЕРБ</t>
    <phoneticPr fontId="10"/>
  </si>
  <si>
    <t>БСП</t>
    <phoneticPr fontId="10"/>
  </si>
  <si>
    <t>ДПС</t>
    <phoneticPr fontId="10"/>
  </si>
  <si>
    <t>1992.12.30~1994.10.17</t>
    <phoneticPr fontId="2"/>
  </si>
  <si>
    <t>選挙管理内閣</t>
    <rPh sb="0" eb="2">
      <t>センキョ</t>
    </rPh>
    <rPh sb="2" eb="6">
      <t>カンリナイカク</t>
    </rPh>
    <phoneticPr fontId="2"/>
  </si>
  <si>
    <t>СДС</t>
    <phoneticPr fontId="10"/>
  </si>
  <si>
    <t>UDF(СДС)</t>
    <phoneticPr fontId="2"/>
  </si>
  <si>
    <t>НДСВ</t>
    <phoneticPr fontId="10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</si>
  <si>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回投票</t>
    </r>
    <r>
      <rPr>
        <sz val="11"/>
        <rFont val="Times New Roman"/>
        <family val="1"/>
      </rPr>
      <t>(1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12</t>
    </r>
    <r>
      <rPr>
        <sz val="11"/>
        <rFont val="ＭＳ Ｐゴシック"/>
        <family val="3"/>
        <charset val="128"/>
      </rPr>
      <t>日）　</t>
    </r>
    <phoneticPr fontId="2"/>
  </si>
  <si>
    <r>
      <rPr>
        <sz val="11"/>
        <rFont val="ＭＳ Ｐゴシック"/>
        <family val="3"/>
        <charset val="128"/>
      </rPr>
      <t>候補者名</t>
    </r>
    <phoneticPr fontId="2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</si>
  <si>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回投票（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19</t>
    </r>
    <r>
      <rPr>
        <sz val="11"/>
        <rFont val="ＭＳ Ｐゴシック"/>
        <family val="3"/>
        <charset val="128"/>
      </rPr>
      <t>日）</t>
    </r>
    <phoneticPr fontId="2"/>
  </si>
  <si>
    <r>
      <rPr>
        <sz val="11"/>
        <rFont val="ＭＳ Ｐゴシック"/>
        <family val="3"/>
        <charset val="128"/>
      </rPr>
      <t>投票率</t>
    </r>
    <phoneticPr fontId="2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</si>
  <si>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回投票</t>
    </r>
    <r>
      <rPr>
        <sz val="11"/>
        <rFont val="Times New Roman"/>
        <family val="1"/>
      </rPr>
      <t>(10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27</t>
    </r>
    <r>
      <rPr>
        <sz val="11"/>
        <rFont val="ＭＳ Ｐゴシック"/>
        <family val="3"/>
        <charset val="128"/>
      </rPr>
      <t>日）　</t>
    </r>
    <phoneticPr fontId="2"/>
  </si>
  <si>
    <r>
      <rPr>
        <sz val="11"/>
        <rFont val="ＭＳ Ｐゴシック"/>
        <family val="3"/>
        <charset val="128"/>
      </rPr>
      <t>投票率</t>
    </r>
    <phoneticPr fontId="2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</si>
  <si>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回投票</t>
    </r>
    <r>
      <rPr>
        <sz val="11"/>
        <rFont val="Times New Roman"/>
        <family val="1"/>
      </rPr>
      <t>(11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11</t>
    </r>
    <r>
      <rPr>
        <sz val="11"/>
        <rFont val="ＭＳ Ｐゴシック"/>
        <family val="3"/>
        <charset val="128"/>
      </rPr>
      <t>日）　</t>
    </r>
    <phoneticPr fontId="2"/>
  </si>
  <si>
    <r>
      <rPr>
        <sz val="11"/>
        <rFont val="ＭＳ Ｐゴシック"/>
        <family val="3"/>
        <charset val="128"/>
      </rPr>
      <t>無所属</t>
    </r>
    <rPh sb="0" eb="3">
      <t>ムショゾク</t>
    </rPh>
    <phoneticPr fontId="2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</si>
  <si>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回投票（</t>
    </r>
    <r>
      <rPr>
        <sz val="11"/>
        <rFont val="Times New Roman"/>
        <family val="1"/>
      </rPr>
      <t>11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18</t>
    </r>
    <r>
      <rPr>
        <sz val="11"/>
        <rFont val="ＭＳ Ｐゴシック"/>
        <family val="3"/>
        <charset val="128"/>
      </rPr>
      <t>日）</t>
    </r>
    <phoneticPr fontId="2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</si>
  <si>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回投票</t>
    </r>
    <r>
      <rPr>
        <sz val="11"/>
        <rFont val="Times New Roman"/>
        <family val="1"/>
      </rPr>
      <t>(10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22</t>
    </r>
    <r>
      <rPr>
        <sz val="11"/>
        <rFont val="ＭＳ Ｐゴシック"/>
        <family val="3"/>
        <charset val="128"/>
      </rPr>
      <t>日）　</t>
    </r>
    <phoneticPr fontId="2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</si>
  <si>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回投票（</t>
    </r>
    <r>
      <rPr>
        <sz val="11"/>
        <rFont val="Times New Roman"/>
        <family val="1"/>
      </rPr>
      <t>10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29</t>
    </r>
    <r>
      <rPr>
        <sz val="11"/>
        <rFont val="ＭＳ Ｐゴシック"/>
        <family val="3"/>
        <charset val="128"/>
      </rPr>
      <t>日）</t>
    </r>
    <phoneticPr fontId="2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</si>
  <si>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回投票</t>
    </r>
    <r>
      <rPr>
        <sz val="11"/>
        <rFont val="Times New Roman"/>
        <family val="1"/>
      </rPr>
      <t>(10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23</t>
    </r>
    <r>
      <rPr>
        <sz val="11"/>
        <rFont val="ＭＳ Ｐゴシック"/>
        <family val="3"/>
        <charset val="128"/>
      </rPr>
      <t>日）　</t>
    </r>
    <phoneticPr fontId="2"/>
  </si>
  <si>
    <r>
      <rPr>
        <sz val="11"/>
        <rFont val="ＭＳ Ｐゴシック"/>
        <family val="3"/>
        <charset val="128"/>
      </rPr>
      <t>投票用紙発行数</t>
    </r>
  </si>
  <si>
    <r>
      <rPr>
        <sz val="11"/>
        <rFont val="ＭＳ Ｐゴシック"/>
        <family val="3"/>
        <charset val="128"/>
      </rPr>
      <t>投票率</t>
    </r>
  </si>
  <si>
    <r>
      <rPr>
        <sz val="11"/>
        <rFont val="ＭＳ Ｐゴシック"/>
        <family val="3"/>
        <charset val="128"/>
      </rPr>
      <t>有効投票率＊</t>
    </r>
  </si>
  <si>
    <r>
      <rPr>
        <sz val="11"/>
        <rFont val="ＭＳ Ｐゴシック"/>
        <family val="3"/>
        <charset val="128"/>
      </rPr>
      <t>所属</t>
    </r>
  </si>
  <si>
    <r>
      <rPr>
        <sz val="11"/>
        <rFont val="ＭＳ Ｐゴシック"/>
        <family val="3"/>
        <charset val="128"/>
      </rPr>
      <t>無所属</t>
    </r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</si>
  <si>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回投票（</t>
    </r>
    <r>
      <rPr>
        <sz val="11"/>
        <rFont val="Times New Roman"/>
        <family val="1"/>
      </rPr>
      <t>10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30</t>
    </r>
    <r>
      <rPr>
        <sz val="11"/>
        <rFont val="ＭＳ Ｐゴシック"/>
        <family val="3"/>
        <charset val="128"/>
      </rPr>
      <t>日）</t>
    </r>
    <phoneticPr fontId="2"/>
  </si>
  <si>
    <r>
      <t>Росен Асенов Плевнелиев</t>
    </r>
    <r>
      <rPr>
        <sz val="11"/>
        <rFont val="ＭＳ Ｐゴシック"/>
        <family val="3"/>
        <charset val="128"/>
      </rPr>
      <t/>
    </r>
    <phoneticPr fontId="2"/>
  </si>
  <si>
    <t>Маргарита Стефанова Попова</t>
    <phoneticPr fontId="2"/>
  </si>
  <si>
    <r>
      <rPr>
        <sz val="11"/>
        <rFont val="ＭＳ Ｐゴシック"/>
        <family val="3"/>
        <charset val="128"/>
      </rPr>
      <t>候補者名</t>
    </r>
    <phoneticPr fontId="2"/>
  </si>
  <si>
    <t>☆全ての項目において、上段は大統領候補、下段は副大統領候補となります</t>
    <rPh sb="1" eb="2">
      <t>スベ</t>
    </rPh>
    <rPh sb="4" eb="6">
      <t>コウモク</t>
    </rPh>
    <rPh sb="11" eb="13">
      <t>ジョウダン</t>
    </rPh>
    <rPh sb="14" eb="19">
      <t>ダイトウリョウコウホ</t>
    </rPh>
    <rPh sb="20" eb="22">
      <t>ゲダン</t>
    </rPh>
    <rPh sb="23" eb="29">
      <t>フクダイトウリョウコウホ</t>
    </rPh>
    <phoneticPr fontId="2"/>
  </si>
  <si>
    <t xml:space="preserve">Славомир Драганов Цанков
Добри Йорданов Добрев(副大統領候補） </t>
    <rPh sb="47" eb="53">
      <t>フクダイトウｒｙ</t>
    </rPh>
    <phoneticPr fontId="2"/>
  </si>
  <si>
    <t>Желю Митев Желев
Блага Николова Димитрова</t>
  </si>
  <si>
    <t>Велко Вълканов Иванов
Румен Илиев Воденичаров</t>
  </si>
  <si>
    <t>Георги Ганчев Петрушев
Петър Кирилов Берон</t>
    <phoneticPr fontId="2"/>
  </si>
  <si>
    <t>Благовест Христов Сендов
Огнян Стефанов Сапарев</t>
    <phoneticPr fontId="2"/>
  </si>
  <si>
    <t>Славомир Драганов Цанков
Михаил Кръстанов Миланов</t>
    <phoneticPr fontId="2"/>
  </si>
  <si>
    <t>Димитър Илиев Попов
Христо Христов Генчев</t>
    <phoneticPr fontId="2"/>
  </si>
  <si>
    <t>Андон Колев Дончев
Николай Кирилов Шкутов</t>
    <phoneticPr fontId="2"/>
  </si>
  <si>
    <t>Асен Стойков Младенов
Иван Цветанов Георгиев</t>
    <phoneticPr fontId="2"/>
  </si>
  <si>
    <t>Петър Николов Гогов
Богдан Борисов Йоцов</t>
    <phoneticPr fontId="2"/>
  </si>
  <si>
    <t>Иван Емилов Георгиев
Иван Николов Кисимов</t>
    <phoneticPr fontId="2"/>
  </si>
  <si>
    <t>Сийка Петрова Георгиева
Станчо Манев Митев</t>
    <phoneticPr fontId="2"/>
  </si>
  <si>
    <t>Петър Манолов Георгиев
Емилия Георгиева Савова</t>
    <phoneticPr fontId="2"/>
  </si>
  <si>
    <t>Кирил Борисов Борисов
Милан Славов Тонев</t>
    <phoneticPr fontId="2"/>
  </si>
  <si>
    <t>Йоло Димитров Денев
Георги Димитров Статков</t>
    <phoneticPr fontId="2"/>
  </si>
  <si>
    <t>Крум Савов Крумов-Куманов
Венчеслав Славчов Георгиев</t>
    <phoneticPr fontId="2"/>
  </si>
  <si>
    <t>Иван Лазаров Иванов
Петър Иванов Димитров</t>
    <phoneticPr fontId="2"/>
  </si>
  <si>
    <t>Стоян Христов Цанков
Иван Методиев Стоянов</t>
    <phoneticPr fontId="2"/>
  </si>
  <si>
    <t>Димитър Крумов Димитров
Велчо Дочев Велев</t>
    <phoneticPr fontId="2"/>
  </si>
  <si>
    <t>Димитър Марков Марковски
Димитър Георгиев Савов</t>
    <phoneticPr fontId="2"/>
  </si>
  <si>
    <t>Правдолюб Георгиев Кожухаров
Симеон Желев Янулев</t>
    <phoneticPr fontId="2"/>
  </si>
  <si>
    <t>Тодор Иванов Пашалийски
Велин Аспарухов Илиев</t>
    <phoneticPr fontId="2"/>
  </si>
  <si>
    <t>Кузман Георгиев Кузманов
Никола Костадинов Шумарев</t>
    <phoneticPr fontId="2"/>
  </si>
  <si>
    <t>Желю Митев Желев
Блага Николова Димитрова</t>
    <phoneticPr fontId="2"/>
  </si>
  <si>
    <t>Петър Стефанов Стоянов
Тодор Колев Кавалджиев</t>
    <phoneticPr fontId="2"/>
  </si>
  <si>
    <t>Иван Русев Маразов
Ирина Георгиева Бокова</t>
    <phoneticPr fontId="2"/>
  </si>
  <si>
    <t>Жорж Ганчев Ганчев
Арлин Григоров Антонов</t>
    <phoneticPr fontId="2"/>
  </si>
  <si>
    <t>Александър Трифонов Томов
Людмил Асенов Маринчевски</t>
    <phoneticPr fontId="2"/>
  </si>
  <si>
    <t>Христо Димитров Бойчев
Иван Георгиев Кулеков</t>
    <phoneticPr fontId="2"/>
  </si>
  <si>
    <t>Вера Денчева Илиева
Искра Янева Атанасова</t>
    <phoneticPr fontId="2"/>
  </si>
  <si>
    <t>Иван Методиев Стоянов
Румяна Иванова Якимова</t>
    <phoneticPr fontId="2"/>
  </si>
  <si>
    <t>Минчо Генов Минчев
Пенчо Петров Пенчев</t>
    <phoneticPr fontId="2"/>
  </si>
  <si>
    <t>Митко Енчев Димитров
Игнат Велков Игнатов</t>
    <phoneticPr fontId="2"/>
  </si>
  <si>
    <t>Любомир Василев Стефанов
Паруш Янчев Караиванов</t>
    <phoneticPr fontId="2"/>
  </si>
  <si>
    <t>Димитър Марков Марковски
Димитрина Николова Вулджева　</t>
    <phoneticPr fontId="2"/>
  </si>
  <si>
    <t>Илиян Денев Николов
Сергей Николаев Немцеров</t>
    <phoneticPr fontId="2"/>
  </si>
  <si>
    <t>Петър Стефанов Стоянов
Тодор Колев Кавалджиев</t>
    <phoneticPr fontId="2"/>
  </si>
  <si>
    <t>Георги Седефчов Първанов
Ангел Иванов Марин</t>
    <phoneticPr fontId="2"/>
  </si>
  <si>
    <t>Петър Стефанов Стоянов
Нели Петрова Куцкова</t>
    <phoneticPr fontId="2"/>
  </si>
  <si>
    <t>Богомил Ангелов Бонев
Атанас Иванов Железчев</t>
    <phoneticPr fontId="2"/>
  </si>
  <si>
    <t>Ренета Иванова Инджова
Кръстю Николов Илов</t>
    <phoneticPr fontId="2"/>
  </si>
  <si>
    <t>Жорж Ганчев Ганчев
Веселин Стоянов Бончев</t>
    <phoneticPr fontId="2"/>
  </si>
  <si>
    <t>Петър Кирилов Берон
Стоян Вълчев Андреев</t>
    <phoneticPr fontId="2"/>
  </si>
  <si>
    <t>Георги Първанов
Ангел Марин</t>
    <phoneticPr fontId="2"/>
  </si>
  <si>
    <t>Волен Сидеров 
Павел Шопов</t>
    <phoneticPr fontId="2"/>
  </si>
  <si>
    <t xml:space="preserve">Неделчо Беронов 
Юлиана Николова </t>
    <phoneticPr fontId="2"/>
  </si>
  <si>
    <t>Георги Марков
Мария Цонева-Иванова</t>
    <phoneticPr fontId="2"/>
  </si>
  <si>
    <t xml:space="preserve">Петър Берон
Стела Ангелова-Банкова </t>
    <phoneticPr fontId="2"/>
  </si>
  <si>
    <t xml:space="preserve">Григор Велев 
Йордан Мутафчиев </t>
    <phoneticPr fontId="2"/>
  </si>
  <si>
    <t>Любен Петров
Нели Топалова</t>
    <phoneticPr fontId="2"/>
  </si>
  <si>
    <t>Георги Първанов
Ангел Марин</t>
    <phoneticPr fontId="2"/>
  </si>
  <si>
    <t>Ивайло Георгиев Калфин</t>
  </si>
  <si>
    <t>Стефан Ламбов Данаилов</t>
  </si>
  <si>
    <t>ПП БЪЛГАРСКА СОЦИАЛИСТИЧЕСКА ПАРТИЯ</t>
    <phoneticPr fontId="2"/>
  </si>
  <si>
    <t>Любомир Христов Христов</t>
  </si>
  <si>
    <t>Меглена Щилиянова Кунева</t>
  </si>
  <si>
    <t>ПП АТАКА</t>
    <phoneticPr fontId="2"/>
  </si>
  <si>
    <t>Павел Димитров Шопов</t>
  </si>
  <si>
    <t>Волен Николов Сидеров</t>
  </si>
  <si>
    <t>ПП НАЦИОНАЛЕН ФРОНТ ЗА СПАСЕНИЕ НА БЪЛГАРИЯ</t>
    <phoneticPr fontId="2"/>
  </si>
  <si>
    <t>Галина Асенова Василева</t>
  </si>
  <si>
    <t>Стефан Георгиев Солаков</t>
    <phoneticPr fontId="2"/>
  </si>
  <si>
    <t>КП СЪЮЗ НА ДЕСНИТЕ СИЛИ</t>
    <phoneticPr fontId="2"/>
  </si>
  <si>
    <t>Емануил Николов Йорданов</t>
  </si>
  <si>
    <t>Румен Димитров Христов</t>
  </si>
  <si>
    <t>ПП РЕД, ЗАКОННОСТ И СПРАВЕДЛИВОСТ</t>
    <phoneticPr fontId="2"/>
  </si>
  <si>
    <t>Поля Николова Станчева</t>
  </si>
  <si>
    <t>Атанас Марков Семов</t>
  </si>
  <si>
    <t>Венцислав Емилов Мицов</t>
  </si>
  <si>
    <t>Светослав Емилов Витков</t>
  </si>
  <si>
    <t>ПП НАЦИОНАЛНО ДВИЖЕНИЕ ЕДИНСТВО</t>
    <phoneticPr fontId="2"/>
  </si>
  <si>
    <t>Валентина Иванова Гоцева</t>
  </si>
  <si>
    <t>Сали Шабан Ибрям</t>
  </si>
  <si>
    <t>Николай Личков Георгиев</t>
  </si>
  <si>
    <t>Алексей Илиев Петров</t>
  </si>
  <si>
    <t>ПП ЕДИННА НАРОДНА ПАРТИЯ</t>
    <phoneticPr fontId="2"/>
  </si>
  <si>
    <t>Николай Христов Кисьов</t>
  </si>
  <si>
    <t>Мария Василева Капон</t>
  </si>
  <si>
    <t>ПП ВМРО - Българско национално движение</t>
    <phoneticPr fontId="2"/>
  </si>
  <si>
    <t>Даниела Проданова Симидчиева - Димитрова</t>
  </si>
  <si>
    <t>Красимир Дончев Каракачанов</t>
  </si>
  <si>
    <t>ПП БЗНС</t>
    <phoneticPr fontId="2"/>
  </si>
  <si>
    <t>Жеко Стоянов Иванов</t>
  </si>
  <si>
    <t>Николай Нанков Ненчев</t>
  </si>
  <si>
    <t>ПП ПАРТИЯ ЗА ХОРАТА ОТ НАРОДА</t>
    <phoneticPr fontId="2"/>
  </si>
  <si>
    <t>Анелия Димитрова Делчева</t>
  </si>
  <si>
    <t>Павел Михайлов Чернев</t>
  </si>
  <si>
    <t>Камелия Кирилова Тодорова</t>
  </si>
  <si>
    <t>Димитър Демиров Куцаров</t>
  </si>
  <si>
    <t>Емилиян Крумов Димитров</t>
  </si>
  <si>
    <t>Венцислав Йорданов Йосифов</t>
  </si>
  <si>
    <t>ПП БЪЛГАРСКА ДЕМОКРАТИЧНА ОБЩНОСТ</t>
    <phoneticPr fontId="2"/>
  </si>
  <si>
    <t>Ангел Бойчев Мирчев</t>
  </si>
  <si>
    <t>Андрей Иванов Чорбанов</t>
  </si>
  <si>
    <t>Владимир Емил Савов</t>
  </si>
  <si>
    <t>Николай Кирилов Василев</t>
  </si>
  <si>
    <t>Ивайло Георгиев Калфин</t>
    <phoneticPr fontId="2"/>
  </si>
  <si>
    <t>Стефан Ламбов Данаилов</t>
    <phoneticPr fontId="2"/>
  </si>
  <si>
    <t>ブルガリア大統領選挙結果</t>
    <phoneticPr fontId="2"/>
  </si>
  <si>
    <r>
      <t>1992</t>
    </r>
    <r>
      <rPr>
        <sz val="12"/>
        <rFont val="ＭＳ Ｐゴシック"/>
        <family val="3"/>
        <charset val="128"/>
      </rPr>
      <t>年大統領選挙結果</t>
    </r>
    <phoneticPr fontId="2"/>
  </si>
  <si>
    <r>
      <t>1996</t>
    </r>
    <r>
      <rPr>
        <sz val="12"/>
        <rFont val="ＭＳ Ｐゴシック"/>
        <family val="3"/>
        <charset val="128"/>
      </rPr>
      <t>年大統領選挙結果</t>
    </r>
    <phoneticPr fontId="2"/>
  </si>
  <si>
    <r>
      <t xml:space="preserve">2001 </t>
    </r>
    <r>
      <rPr>
        <sz val="12"/>
        <rFont val="ＭＳ Ｐゴシック"/>
        <family val="3"/>
        <charset val="128"/>
      </rPr>
      <t>年大統領選挙結果</t>
    </r>
    <phoneticPr fontId="2"/>
  </si>
  <si>
    <r>
      <t>2006</t>
    </r>
    <r>
      <rPr>
        <sz val="12"/>
        <rFont val="ＭＳ Ｐゴシック"/>
        <family val="3"/>
        <charset val="128"/>
      </rPr>
      <t>年大統領選挙結果</t>
    </r>
    <phoneticPr fontId="2"/>
  </si>
  <si>
    <r>
      <t>2011</t>
    </r>
    <r>
      <rPr>
        <sz val="12"/>
        <rFont val="ＭＳ Ｐゴシック"/>
        <family val="3"/>
        <charset val="128"/>
      </rPr>
      <t>年大統領選挙結果</t>
    </r>
    <phoneticPr fontId="2"/>
  </si>
  <si>
    <t>41.6%</t>
    <phoneticPr fontId="2"/>
  </si>
  <si>
    <t>99.56%</t>
    <phoneticPr fontId="2"/>
  </si>
  <si>
    <t>54.90%</t>
    <phoneticPr fontId="2"/>
  </si>
  <si>
    <t>44.10%</t>
    <phoneticPr fontId="2"/>
  </si>
  <si>
    <t>51.83%</t>
    <phoneticPr fontId="2"/>
  </si>
  <si>
    <t>93.60%</t>
    <phoneticPr fontId="2"/>
  </si>
  <si>
    <t>48.04%</t>
    <phoneticPr fontId="2"/>
  </si>
  <si>
    <t>96.85%</t>
    <phoneticPr fontId="2"/>
  </si>
  <si>
    <t>42.60%</t>
    <phoneticPr fontId="2"/>
  </si>
  <si>
    <t>61.50%</t>
    <phoneticPr fontId="2"/>
  </si>
  <si>
    <t>63.30%</t>
    <phoneticPr fontId="2"/>
  </si>
  <si>
    <t>75.50%</t>
    <phoneticPr fontId="2"/>
  </si>
  <si>
    <t>第3回選挙(2014年5月25日)</t>
    <rPh sb="0" eb="1">
      <t>ダイ</t>
    </rPh>
    <rPh sb="2" eb="5">
      <t>カイセンキョ</t>
    </rPh>
    <rPh sb="10" eb="11">
      <t>ネン</t>
    </rPh>
    <rPh sb="12" eb="13">
      <t>ガツ</t>
    </rPh>
    <rPh sb="15" eb="16">
      <t>ニチ</t>
    </rPh>
    <phoneticPr fontId="2"/>
  </si>
  <si>
    <t>БЪЛГАРИЯ БЕЗ ЦЕНЗУРА,ВМРО,ЗНС,ГЕРГЬОВДЕН</t>
  </si>
  <si>
    <t>РЕФОРМАТОРСКИ БЛОК</t>
  </si>
  <si>
    <t>АБВ - АЛТЕРНАТИВА ЗА БЪЛГАРСКО ВЪЗРАЖДАНЕ</t>
  </si>
  <si>
    <t>Коалиция КОД - Антония Първанова, Илиана Раева - ОБ, НДСВ, СДП</t>
  </si>
  <si>
    <t>АТАКА</t>
  </si>
  <si>
    <t>ГЕРБ</t>
    <phoneticPr fontId="2"/>
  </si>
  <si>
    <t>НАЦИОНАЛЕН ФРОНТ ЗА СПАСЕНИЕ НА БЪЛГАРИЯ(ПП НФСБ)</t>
    <phoneticPr fontId="2"/>
  </si>
  <si>
    <t>ГЛАС НАРОДЕН</t>
    <phoneticPr fontId="2"/>
  </si>
  <si>
    <t>ЗЕЛЕНИТЕ</t>
  </si>
  <si>
    <t>ЗЕЛЕНИТЕ</t>
    <phoneticPr fontId="2"/>
  </si>
  <si>
    <t>СИНЬО ЕДИНСТВО</t>
  </si>
  <si>
    <t>БЪЛГАРСКАТА ЛЕВИЦА</t>
  </si>
  <si>
    <t>БКП</t>
  </si>
  <si>
    <t>ЗЕЛЕНА ПАРТИЯ</t>
  </si>
  <si>
    <t>Инициативен комитет - Виктор Тенчев Папазов</t>
  </si>
  <si>
    <t>Инициативен комитет - Румяна Вълчева Угърчинска-Винсент</t>
  </si>
  <si>
    <t>БАСТА</t>
  </si>
  <si>
    <t>Инициативен комитет - Евгения Златева Банева</t>
  </si>
  <si>
    <t>ПАРТИЯ НА ЗЕЛЕНИТЕ</t>
  </si>
  <si>
    <t>СЪЮЗ НА КОМУНИСТИТЕ В БЪЛГАРИЯ</t>
  </si>
  <si>
    <t>БЪЛГАРСКА НАЦИОНАЛНО-ПАТРИОТИЧНА ПАРТИЯ</t>
  </si>
  <si>
    <t>Християндемократическа партия на България</t>
  </si>
  <si>
    <t>Коалиция НАЦИОНАЛИСТИЧЕСКИ ПАРТИИ НА БЪЛГАРИЯ (НПБ)</t>
  </si>
  <si>
    <t>2009.7.27~2013.3.13</t>
    <phoneticPr fontId="2"/>
  </si>
  <si>
    <t>ライコフ</t>
    <phoneticPr fontId="2"/>
  </si>
  <si>
    <t>2013.3.13~2013.5.29</t>
    <phoneticPr fontId="2"/>
  </si>
  <si>
    <t xml:space="preserve">Орешарски, Пламен Василев </t>
    <phoneticPr fontId="2"/>
  </si>
  <si>
    <t>Marin Raykov Nikolov</t>
    <phoneticPr fontId="2"/>
  </si>
  <si>
    <t xml:space="preserve">Райков Николов, Марин </t>
    <phoneticPr fontId="2"/>
  </si>
  <si>
    <t xml:space="preserve">Oresharski, Plamen Vasilev </t>
    <phoneticPr fontId="2"/>
  </si>
  <si>
    <t>オレシャルスキ</t>
    <phoneticPr fontId="2"/>
  </si>
  <si>
    <t>BSP(БСП)</t>
    <phoneticPr fontId="2"/>
  </si>
  <si>
    <t>2013.5.29~2014.8.6</t>
    <phoneticPr fontId="2"/>
  </si>
  <si>
    <r>
      <t>National Movement Simeon II(НДСВ)</t>
    </r>
    <r>
      <rPr>
        <sz val="11"/>
        <rFont val="Times New Roman"/>
        <family val="1"/>
      </rPr>
      <t>, MRF(ДПС)</t>
    </r>
    <phoneticPr fontId="2"/>
  </si>
  <si>
    <r>
      <t>BSP(БСП)</t>
    </r>
    <r>
      <rPr>
        <sz val="11"/>
        <rFont val="Times New Roman"/>
        <family val="1"/>
      </rPr>
      <t>, MRF(ДПС)</t>
    </r>
    <phoneticPr fontId="2"/>
  </si>
  <si>
    <t>BSP(БСП), MRF(ДПС)</t>
    <phoneticPr fontId="2"/>
  </si>
  <si>
    <t>ブリズナシュキ</t>
    <phoneticPr fontId="2"/>
  </si>
  <si>
    <t>2014.8.6~2014.11.7</t>
    <phoneticPr fontId="2"/>
  </si>
  <si>
    <t>GERB(ГЕРБ)</t>
    <phoneticPr fontId="2"/>
  </si>
  <si>
    <r>
      <t>2014</t>
    </r>
    <r>
      <rPr>
        <sz val="11"/>
        <rFont val="ＭＳ ゴシック"/>
        <family val="3"/>
        <charset val="128"/>
      </rPr>
      <t>年選挙</t>
    </r>
    <r>
      <rPr>
        <sz val="11"/>
        <rFont val="Times New Roman"/>
        <family val="1"/>
      </rPr>
      <t>(10</t>
    </r>
    <r>
      <rPr>
        <sz val="11"/>
        <rFont val="ＭＳ ゴシック"/>
        <family val="3"/>
        <charset val="128"/>
      </rPr>
      <t>月</t>
    </r>
    <r>
      <rPr>
        <sz val="11"/>
        <rFont val="Times New Roman"/>
        <family val="1"/>
      </rPr>
      <t>5</t>
    </r>
    <r>
      <rPr>
        <sz val="11"/>
        <rFont val="ＭＳ ゴシック"/>
        <family val="3"/>
        <charset val="128"/>
      </rPr>
      <t>日）</t>
    </r>
    <phoneticPr fontId="2"/>
  </si>
  <si>
    <r>
      <t>2013</t>
    </r>
    <r>
      <rPr>
        <sz val="11"/>
        <rFont val="ＭＳ ゴシック"/>
        <family val="3"/>
        <charset val="128"/>
      </rPr>
      <t>年選挙</t>
    </r>
    <r>
      <rPr>
        <sz val="11"/>
        <rFont val="Times New Roman"/>
        <family val="1"/>
      </rPr>
      <t>(3</t>
    </r>
    <r>
      <rPr>
        <sz val="11"/>
        <rFont val="ＭＳ ゴシック"/>
        <family val="3"/>
        <charset val="128"/>
      </rPr>
      <t>月</t>
    </r>
    <r>
      <rPr>
        <sz val="11"/>
        <rFont val="Times New Roman"/>
        <family val="1"/>
      </rPr>
      <t>12</t>
    </r>
    <r>
      <rPr>
        <sz val="11"/>
        <rFont val="ＭＳ ゴシック"/>
        <family val="3"/>
        <charset val="128"/>
      </rPr>
      <t>日）</t>
    </r>
    <phoneticPr fontId="2"/>
  </si>
  <si>
    <t>得票数</t>
    <phoneticPr fontId="2"/>
  </si>
  <si>
    <t>得票率</t>
    <phoneticPr fontId="2"/>
  </si>
  <si>
    <t>議席数</t>
    <phoneticPr fontId="2"/>
  </si>
  <si>
    <t>ГЕРБ</t>
    <phoneticPr fontId="2"/>
  </si>
  <si>
    <t>Национален Фронт за Спасение на България</t>
  </si>
  <si>
    <t>Движение България на Гражданите</t>
  </si>
  <si>
    <t>ВМРО - Българско Национално Движение</t>
  </si>
  <si>
    <t>Лидер</t>
  </si>
  <si>
    <t>Ред, Законност и Справедливост</t>
  </si>
  <si>
    <t>Съюз на Демократичните Сили</t>
  </si>
  <si>
    <t>Глас Народен</t>
  </si>
  <si>
    <t>Зелените</t>
  </si>
  <si>
    <t>Център - Свобода и Достойнство</t>
  </si>
  <si>
    <t>Нова Алтернатива</t>
  </si>
  <si>
    <t>Демократична Гражданска Инициатива</t>
  </si>
  <si>
    <t>Гражданска Листа - Модерна България</t>
  </si>
  <si>
    <t>Демократи за Силна България и Български Демократически Форум (ДСБ, БДФ)</t>
  </si>
  <si>
    <t>Горда България</t>
  </si>
  <si>
    <t>Национално Движение Единство</t>
  </si>
  <si>
    <t>Социалдемократическа Партия</t>
  </si>
  <si>
    <t>Християн-Социален Съю</t>
  </si>
  <si>
    <t>Национално Патриотично Обединение</t>
  </si>
  <si>
    <t>Демократична Алтернатива за Национално Обединение</t>
  </si>
  <si>
    <t>Национал-Демократична Партия</t>
  </si>
  <si>
    <t>Демократическа Партия</t>
  </si>
  <si>
    <t>Либерален Алианс</t>
  </si>
  <si>
    <t>Християндемократическа Партия на България</t>
  </si>
  <si>
    <t>Средна Европейска Класа</t>
  </si>
  <si>
    <t>Другата България</t>
  </si>
  <si>
    <t>Българската Левица</t>
  </si>
  <si>
    <t>Кауза България</t>
  </si>
  <si>
    <t>Българска Пролет</t>
  </si>
  <si>
    <t>Български Земеделски Народен Съюз</t>
  </si>
  <si>
    <t>Партия на Българските Жени</t>
    <phoneticPr fontId="2"/>
  </si>
  <si>
    <t>Единна Народна Партия</t>
    <phoneticPr fontId="2"/>
  </si>
  <si>
    <t>Съюз на Комунистите в България</t>
    <phoneticPr fontId="2"/>
  </si>
  <si>
    <t>БСП лява България</t>
  </si>
  <si>
    <t>Коалиция АБВ(Алтернатива за българско възраждане)</t>
    <phoneticPr fontId="2"/>
  </si>
  <si>
    <t>Движение 21</t>
  </si>
  <si>
    <t>(Individual)</t>
    <phoneticPr fontId="2"/>
  </si>
  <si>
    <t>-</t>
    <phoneticPr fontId="2"/>
  </si>
  <si>
    <t>НОВА СИЛА</t>
  </si>
  <si>
    <t>БЪЛГАРСКИ НАЦИОНАЛЕН СЪЮЗ - НД</t>
  </si>
  <si>
    <t>НОВОТО ВРЕМЕ</t>
  </si>
  <si>
    <t>СОЦИАЛДЕМОКРАТИЧЕСКА ПАРТИЯ (СДП)</t>
  </si>
  <si>
    <t>ЛЕВИЦАТА И ЗЕЛЕНА ПАРТИЯ</t>
  </si>
  <si>
    <t>ДЕСНИТЕ</t>
  </si>
  <si>
    <t>ОБЩЕСТВО ЗА НОВА БЪЛГАРИЯ</t>
  </si>
  <si>
    <t>ОБЕДИНЕНА БЪЛГАРИЯ (ОБ)</t>
  </si>
  <si>
    <t>Нова България</t>
  </si>
  <si>
    <t>НОВА АЛТЕРНАТИВА</t>
  </si>
  <si>
    <t>РЕПУБЛИКА БГ</t>
  </si>
  <si>
    <t>http://www.cik.bg/</t>
    <phoneticPr fontId="10"/>
  </si>
  <si>
    <t>РЕФОРМАТОРСКИ БЛОК</t>
    <phoneticPr fontId="2"/>
  </si>
  <si>
    <t>政党連合</t>
    <rPh sb="0" eb="4">
      <t>セイトウレンゴウ</t>
    </rPh>
    <phoneticPr fontId="10"/>
  </si>
  <si>
    <t>Реформаторски блок</t>
  </si>
  <si>
    <t>改革派ブロック</t>
    <rPh sb="0" eb="3">
      <t>カイカクハ</t>
    </rPh>
    <phoneticPr fontId="10"/>
  </si>
  <si>
    <t>http://reformatorskiblok.bg</t>
    <phoneticPr fontId="10"/>
  </si>
  <si>
    <r>
      <rPr>
        <u/>
        <sz val="11"/>
        <rFont val="Times New Roman"/>
        <family val="1"/>
      </rPr>
      <t>GERB(ГЕРБ)</t>
    </r>
    <r>
      <rPr>
        <sz val="11"/>
        <rFont val="Times New Roman"/>
        <family val="1"/>
      </rPr>
      <t>, Reformist Bloc(РБ), ABR(АБВ)</t>
    </r>
    <phoneticPr fontId="2"/>
  </si>
  <si>
    <t>РБ</t>
    <phoneticPr fontId="10"/>
  </si>
  <si>
    <t>ПАТРИОТИЧЕН ФРОНТ – НФСБ И ВМРО</t>
    <phoneticPr fontId="2"/>
  </si>
  <si>
    <t>Патриотичен Фронт - НФСБ и ВМРО</t>
    <phoneticPr fontId="10"/>
  </si>
  <si>
    <t>民主戦線—ブルガリア国民運動及びブルガリア救済のための国民戦線</t>
    <rPh sb="0" eb="4">
      <t>ミンシュセンセン</t>
    </rPh>
    <rPh sb="10" eb="15">
      <t>コクミンウンドウオヨ</t>
    </rPh>
    <rPh sb="21" eb="23">
      <t>キュウサイ</t>
    </rPh>
    <rPh sb="27" eb="31">
      <t>コクミンセンセン</t>
    </rPh>
    <phoneticPr fontId="10"/>
  </si>
  <si>
    <t>БЪЛГАРИЯ БЕЗ ЦЕНЗУРА</t>
    <phoneticPr fontId="2"/>
  </si>
  <si>
    <t>http://nfsb.bg/</t>
    <phoneticPr fontId="10"/>
  </si>
  <si>
    <t>政党</t>
    <rPh sb="0" eb="2">
      <t>セイトウ</t>
    </rPh>
    <phoneticPr fontId="10"/>
  </si>
  <si>
    <t>България без цензура</t>
    <phoneticPr fontId="10"/>
  </si>
  <si>
    <t>検閲のないブルガリア</t>
    <rPh sb="0" eb="2">
      <t>ケンエツ</t>
    </rPh>
    <phoneticPr fontId="10"/>
  </si>
  <si>
    <t>Bulgaria Without Censorship</t>
    <phoneticPr fontId="10"/>
  </si>
  <si>
    <t>http://bulgariabezcenzura.bg/</t>
    <phoneticPr fontId="10"/>
  </si>
  <si>
    <t>European Conservatives and Reformists</t>
    <phoneticPr fontId="10"/>
  </si>
  <si>
    <t>Patriotic Front of IMRO and NFSB</t>
    <phoneticPr fontId="10"/>
  </si>
  <si>
    <t>Reformist Bloc</t>
    <phoneticPr fontId="10"/>
  </si>
  <si>
    <t xml:space="preserve">Близнашки, Георги </t>
    <phoneticPr fontId="2"/>
  </si>
  <si>
    <t xml:space="preserve">Bliznashki, Georgi </t>
    <phoneticPr fontId="2"/>
  </si>
  <si>
    <r>
      <t>2016</t>
    </r>
    <r>
      <rPr>
        <sz val="12"/>
        <rFont val="ＭＳ Ｐゴシック"/>
        <family val="3"/>
        <charset val="128"/>
      </rPr>
      <t>年大統領選挙結果</t>
    </r>
    <phoneticPr fontId="2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</si>
  <si>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回投票</t>
    </r>
    <r>
      <rPr>
        <sz val="11"/>
        <rFont val="Times New Roman"/>
        <family val="1"/>
      </rPr>
      <t>(11</t>
    </r>
    <r>
      <rPr>
        <sz val="11"/>
        <rFont val="ＭＳ Ｐゴシック"/>
        <family val="3"/>
        <charset val="128"/>
      </rPr>
      <t>月6日）　</t>
    </r>
    <phoneticPr fontId="2"/>
  </si>
  <si>
    <r>
      <rPr>
        <sz val="11"/>
        <rFont val="ＭＳ Ｐゴシック"/>
        <family val="3"/>
        <charset val="128"/>
      </rPr>
      <t>第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回投票（</t>
    </r>
    <r>
      <rPr>
        <sz val="11"/>
        <rFont val="Times New Roman"/>
        <family val="1"/>
      </rPr>
      <t>11</t>
    </r>
    <r>
      <rPr>
        <sz val="11"/>
        <rFont val="ＭＳ Ｐゴシック"/>
        <family val="3"/>
        <charset val="128"/>
      </rPr>
      <t>月</t>
    </r>
    <r>
      <rPr>
        <sz val="11"/>
        <rFont val="Times New Roman"/>
        <family val="1"/>
      </rPr>
      <t>13</t>
    </r>
    <r>
      <rPr>
        <sz val="11"/>
        <rFont val="ＭＳ Ｐゴシック"/>
        <family val="3"/>
        <charset val="128"/>
      </rPr>
      <t>日）</t>
    </r>
    <phoneticPr fontId="2"/>
  </si>
  <si>
    <t>反対投票数</t>
    <rPh sb="0" eb="2">
      <t>ハンタ</t>
    </rPh>
    <phoneticPr fontId="2"/>
  </si>
  <si>
    <t>誰も支持しない</t>
    <rPh sb="0" eb="1">
      <t>ダレm</t>
    </rPh>
    <phoneticPr fontId="2"/>
  </si>
  <si>
    <t>Румен Георгиев Радев</t>
  </si>
  <si>
    <t>Илияна Малинова Йотова</t>
    <phoneticPr fontId="2"/>
  </si>
  <si>
    <t>無所属</t>
    <rPh sb="0" eb="3">
      <t>ムショゾk</t>
    </rPh>
    <phoneticPr fontId="2"/>
  </si>
  <si>
    <t>Цецка Цачева Данговска</t>
  </si>
  <si>
    <t>Пламен Иванов Манушев</t>
    <phoneticPr fontId="2"/>
  </si>
  <si>
    <t>ПП ГЕРБ</t>
    <phoneticPr fontId="2"/>
  </si>
  <si>
    <t>Явор Божилов Нотев</t>
    <phoneticPr fontId="2"/>
  </si>
  <si>
    <t>ОБЕДИНЕНИ ПАТРИОТИ – НФСБ, АТАКА и ВМРО</t>
    <phoneticPr fontId="2"/>
  </si>
  <si>
    <t>Веселин Найденов Марешки</t>
  </si>
  <si>
    <t>Петър Живков Петров</t>
    <phoneticPr fontId="2"/>
  </si>
  <si>
    <t>Пламен Василев Орешарски</t>
    <phoneticPr fontId="2"/>
  </si>
  <si>
    <t>Данаил Стоянов Папазов</t>
    <phoneticPr fontId="2"/>
  </si>
  <si>
    <t>Трайчо Димитров Трайков</t>
    <phoneticPr fontId="2"/>
  </si>
  <si>
    <t>Съби Иванов Събев</t>
    <phoneticPr fontId="2"/>
  </si>
  <si>
    <t>Любомир Тодоров Халачев</t>
    <phoneticPr fontId="2"/>
  </si>
  <si>
    <t>Коалиция КАЛФИН-ПРЕЗИДЕНТ</t>
    <phoneticPr fontId="2"/>
  </si>
  <si>
    <t>Татяна Дончева Тотева</t>
    <phoneticPr fontId="2"/>
  </si>
  <si>
    <t>Минчо Викторов Спасов</t>
    <phoneticPr fontId="2"/>
  </si>
  <si>
    <t>ПП Движение 21 – ПП НДСВ</t>
    <phoneticPr fontId="2"/>
  </si>
  <si>
    <t>Жорж Ганчев Ганчев</t>
    <phoneticPr fontId="2"/>
  </si>
  <si>
    <t>Кольо Петков Парамов</t>
    <phoneticPr fontId="2"/>
  </si>
  <si>
    <t>ХРИСТИЯН-СОЦИАЛЕН СЪЮЗ</t>
    <phoneticPr fontId="2"/>
  </si>
  <si>
    <t>Велизар Пенков Енчев</t>
    <phoneticPr fontId="2"/>
  </si>
  <si>
    <t>Биляна Дикова Велева-Грънчарова</t>
    <phoneticPr fontId="2"/>
  </si>
  <si>
    <t>ДВИЖЕНИЕ ЗА РАДИКАЛНА ПРОМЯНА БЪЛГАРСКАТА ПРОЛЕТ</t>
    <phoneticPr fontId="2"/>
  </si>
  <si>
    <t>Димитър Василев Маринов</t>
    <phoneticPr fontId="2"/>
  </si>
  <si>
    <t>Радослав Петров Петров</t>
    <phoneticPr fontId="2"/>
  </si>
  <si>
    <t>Българско национално обединение</t>
    <phoneticPr fontId="2"/>
  </si>
  <si>
    <t>Румен Гълъбинов Гълъбинов</t>
    <phoneticPr fontId="2"/>
  </si>
  <si>
    <t>Веска Атанасова Волева</t>
    <phoneticPr fontId="2"/>
  </si>
  <si>
    <t>Пламен Панайотов Пасков</t>
    <phoneticPr fontId="2"/>
  </si>
  <si>
    <t>Светозар Стоянов Съев</t>
    <phoneticPr fontId="2"/>
  </si>
  <si>
    <t>Александър Трифонов Томов</t>
    <phoneticPr fontId="2"/>
  </si>
  <si>
    <t>Радослав Йорданов Радославов</t>
    <phoneticPr fontId="2"/>
  </si>
  <si>
    <t>БЪЛГАРСКА СОЦИАЛДЕМОКРАЦИЯ - ЕВРОЛЕВИЦА</t>
    <phoneticPr fontId="2"/>
  </si>
  <si>
    <t>Господин Тончев Тонев</t>
    <phoneticPr fontId="2"/>
  </si>
  <si>
    <t>Андрей Аврамов Андреев</t>
    <phoneticPr fontId="2"/>
  </si>
  <si>
    <t>Българска демократична общност</t>
    <phoneticPr fontId="2"/>
  </si>
  <si>
    <t>Кемил Ахмед Рамадан</t>
    <phoneticPr fontId="2"/>
  </si>
  <si>
    <t>Момчил Добрев Добрев</t>
    <phoneticPr fontId="2"/>
  </si>
  <si>
    <t>Балканска демократична лига</t>
    <phoneticPr fontId="2"/>
  </si>
  <si>
    <t>Камен Славянов Попов</t>
    <phoneticPr fontId="2"/>
  </si>
  <si>
    <t>Георги Стефанов Неделчев</t>
    <phoneticPr fontId="2"/>
  </si>
  <si>
    <t>Диана Гервасова Димитрова</t>
    <phoneticPr fontId="2"/>
  </si>
  <si>
    <t>Габриел Георгиев Герасимов</t>
    <phoneticPr fontId="2"/>
  </si>
  <si>
    <t>Николай Йорданов Банев</t>
    <phoneticPr fontId="2"/>
  </si>
  <si>
    <t>Сали Шабан Ибрям</t>
    <phoneticPr fontId="2"/>
  </si>
  <si>
    <t>Йорданка Радиева Колева</t>
    <phoneticPr fontId="2"/>
  </si>
  <si>
    <t>Веселин Димитров Христов</t>
    <phoneticPr fontId="2"/>
  </si>
  <si>
    <t>Бисер Георгиев Миланов</t>
    <phoneticPr fontId="2"/>
  </si>
  <si>
    <t>Красимир Петров Настев</t>
    <phoneticPr fontId="2"/>
  </si>
  <si>
    <t>どちらも支持しない</t>
    <phoneticPr fontId="2"/>
  </si>
  <si>
    <t>有効投票数</t>
    <rPh sb="0" eb="5">
      <t>ユウk</t>
    </rPh>
    <phoneticPr fontId="2"/>
  </si>
  <si>
    <t>得票率</t>
    <rPh sb="0" eb="3">
      <t>トクヒョ</t>
    </rPh>
    <phoneticPr fontId="2"/>
  </si>
  <si>
    <t>反対得票数</t>
    <rPh sb="0" eb="5">
      <t>ハンタ</t>
    </rPh>
    <phoneticPr fontId="2"/>
  </si>
  <si>
    <t>投票率*</t>
    <phoneticPr fontId="2"/>
  </si>
  <si>
    <t>投票数</t>
    <phoneticPr fontId="2"/>
  </si>
  <si>
    <r>
      <t>2017</t>
    </r>
    <r>
      <rPr>
        <sz val="11"/>
        <rFont val="ＭＳ ゴシック"/>
        <family val="3"/>
        <charset val="128"/>
      </rPr>
      <t>年選挙</t>
    </r>
    <r>
      <rPr>
        <sz val="11"/>
        <rFont val="Times New Roman"/>
        <family val="1"/>
      </rPr>
      <t>(3</t>
    </r>
    <r>
      <rPr>
        <sz val="11"/>
        <rFont val="ＭＳ ゴシック"/>
        <family val="3"/>
        <charset val="128"/>
      </rPr>
      <t>月6日）</t>
    </r>
    <phoneticPr fontId="2"/>
  </si>
  <si>
    <t>反対投票数</t>
    <rPh sb="0" eb="5">
      <t>ハンタ</t>
    </rPh>
    <phoneticPr fontId="2"/>
  </si>
  <si>
    <t>БСП за България</t>
    <phoneticPr fontId="2"/>
  </si>
  <si>
    <t>ОБЕДИНЕНИ ПАТРИОТИ – НФСБ, АТАКА И ВМРО</t>
    <phoneticPr fontId="2"/>
  </si>
  <si>
    <t>ВОЛЯ</t>
  </si>
  <si>
    <t>РЕФОРМАТОРСКИ БЛОК – ГЛАС НАРОДЕН</t>
    <phoneticPr fontId="2"/>
  </si>
  <si>
    <t>КП ДВИЖЕНИЕ ДА БЪЛГАРИЯ (ЗЕЛЕНИТЕ, ДЕОС)</t>
    <phoneticPr fontId="2"/>
  </si>
  <si>
    <t>Обединение ДОСТ</t>
    <phoneticPr fontId="2"/>
  </si>
  <si>
    <t>НОВА РЕПУБЛИКА – ДСБ, СЪЮЗ ЗА ПЛОВДИВ, БЪЛГАРСКА ДЕМОКРАТИЧНА ОБЩНОСТ</t>
  </si>
  <si>
    <t>КОАЛИЦИЯ АБВ – ДВИЖЕНИЕ 21</t>
    <phoneticPr fontId="2"/>
  </si>
  <si>
    <t>ПП ВЪЗРАЖДАНЕ</t>
    <phoneticPr fontId="2"/>
  </si>
  <si>
    <t>ПАРТИЯ НА ЗЕЛЕНИТЕ</t>
    <phoneticPr fontId="2"/>
  </si>
  <si>
    <t>ПП ДВИЖЕНИЕ ЗА РАДИКАЛНА ПРОМЯНА БЪЛГАРСКАТА ПРОЛЕТ</t>
    <phoneticPr fontId="2"/>
  </si>
  <si>
    <t>ПОЛИТИЧЕСКА ПАРТИЯ ДВИЖЕНИЕ НАПРЕД БЪЛГАРИЯ</t>
    <phoneticPr fontId="2"/>
  </si>
  <si>
    <t>КОАЛИЦИЯ НА НЕДОВОЛНИТЕ</t>
  </si>
  <si>
    <t>ПП ДРОМ</t>
    <phoneticPr fontId="2"/>
  </si>
  <si>
    <t>БЪЛГАРСКО НАЦИОНАЛНО ОБЕДИНЕНИЕ</t>
    <phoneticPr fontId="2"/>
  </si>
  <si>
    <t>ПП БЪЛГАРСКИ ДЕМОКРАТИЧЕН ЦЕНТЪР - БДЦ</t>
    <phoneticPr fontId="2"/>
  </si>
  <si>
    <t>КОЙ – Българската левица и Зелена партия</t>
    <phoneticPr fontId="2"/>
  </si>
  <si>
    <t>ПП НАЦИОНАЛНА РЕПУБЛИКАНСКА ПАРТИЯ</t>
    <phoneticPr fontId="2"/>
  </si>
  <si>
    <t>どこも支持しない</t>
    <phoneticPr fontId="2"/>
  </si>
  <si>
    <t>第4回選挙(2019年5月26日)</t>
    <rPh sb="0" eb="1">
      <t>ダイカイセンキョネンガツニチ</t>
    </rPh>
    <phoneticPr fontId="2"/>
  </si>
  <si>
    <t>БСП ЗА БЪЛГАРИЯ</t>
    <phoneticPr fontId="2"/>
  </si>
  <si>
    <t>ПП ВМРО – БЪЛГАРСКО НАЦИОНАЛНО ДВИЖЕНИЕ</t>
  </si>
  <si>
    <t>ДЕМОКРАТИЧНА БЪЛГАРИЯ – ОБЕДИНЕНИЕ (ДА БЪЛГАРИЯ И ДСБ)</t>
    <phoneticPr fontId="2"/>
  </si>
  <si>
    <t>ВОЛЯ – БЪЛГАРСКИТЕ РОДОЛЮБЦИ</t>
    <phoneticPr fontId="2"/>
  </si>
  <si>
    <t>ИК ЗА ДЕСИСЛАВА ПЕТРОВА ИВАНЧЕВА</t>
    <phoneticPr fontId="2"/>
  </si>
  <si>
    <t>ПАТРИОТИ ЗА ВАЛЕРИ СИМЕОНОВ (НФСБ И СРЕДНА ЕВРОПЕЙСКА КЛАСА)</t>
    <phoneticPr fontId="2"/>
  </si>
  <si>
    <t>どこにも投票しない</t>
    <phoneticPr fontId="2"/>
  </si>
  <si>
    <t>КП Коалиция за България</t>
  </si>
  <si>
    <t>ИК за Ваня Руменова Григорова</t>
  </si>
  <si>
    <t>ПП ДОСТ</t>
  </si>
  <si>
    <t>партия на ЗЕЛЕНИТЕ</t>
  </si>
  <si>
    <t>ИК за Николай Нанков Ненчев</t>
    <phoneticPr fontId="2"/>
  </si>
  <si>
    <t>Движение 21</t>
    <phoneticPr fontId="2"/>
  </si>
  <si>
    <t>ПП „ДВИЖЕНИЕ ПРЕЗАРЕДИ БЪЛГАРИЯ“</t>
    <phoneticPr fontId="2"/>
  </si>
  <si>
    <t>Движение ЗАЕДНО</t>
    <phoneticPr fontId="2"/>
  </si>
  <si>
    <t>ИК за Христо Симеонов Симеонов</t>
    <phoneticPr fontId="2"/>
  </si>
  <si>
    <t>ПП ВОЛТ</t>
    <phoneticPr fontId="2"/>
  </si>
  <si>
    <t>ИК за Венислава Пламенова Атанасова</t>
    <phoneticPr fontId="2"/>
  </si>
  <si>
    <t>ПРЯКА ДЕМОКРАЦИЯ</t>
    <phoneticPr fontId="2"/>
  </si>
  <si>
    <t>ВЪЗХОД</t>
    <phoneticPr fontId="2"/>
  </si>
  <si>
    <t>АТАКА</t>
    <phoneticPr fontId="2"/>
  </si>
  <si>
    <t>ПП Глас Народен</t>
    <phoneticPr fontId="2"/>
  </si>
  <si>
    <t>ПП „Възраждане“</t>
    <phoneticPr fontId="2"/>
  </si>
  <si>
    <t>ПЪТ НА МЛАДИТЕ (НДСВ и НОВОТО ВРЕМЕ)</t>
    <phoneticPr fontId="2"/>
  </si>
  <si>
    <t>*有効得票数との差21は不明</t>
    <rPh sb="0" eb="1">
      <t>ユウコ</t>
    </rPh>
    <phoneticPr fontId="2"/>
  </si>
  <si>
    <t>2014.11.7~2017.1.27</t>
    <phoneticPr fontId="2"/>
  </si>
  <si>
    <t>Герджиков, Огнян</t>
    <phoneticPr fontId="2"/>
  </si>
  <si>
    <t>Gerdzhikov, Ognyan</t>
    <phoneticPr fontId="2"/>
  </si>
  <si>
    <t>ゲルジーコフ</t>
    <phoneticPr fontId="2"/>
  </si>
  <si>
    <t>2017.1.27~2017.5.4</t>
    <phoneticPr fontId="2"/>
  </si>
  <si>
    <t>選挙管理内閣</t>
    <rPh sb="0" eb="1">
      <t>センkyk</t>
    </rPh>
    <phoneticPr fontId="2"/>
  </si>
  <si>
    <t>2017.5.4~</t>
    <phoneticPr fontId="2"/>
  </si>
  <si>
    <r>
      <rPr>
        <u/>
        <sz val="11"/>
        <rFont val="Times New Roman"/>
        <family val="1"/>
      </rPr>
      <t>GERB(ГЕРБ)</t>
    </r>
    <r>
      <rPr>
        <sz val="11"/>
        <rFont val="Times New Roman"/>
        <family val="1"/>
      </rPr>
      <t>, United Patriots(ОП)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</si>
</sst>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_);[Red]\(0\)"/>
    <numFmt numFmtId="178" formatCode="0.00_ "/>
    <numFmt numFmtId="179" formatCode="#,##0_);[Red]\(#,##0\)"/>
    <numFmt numFmtId="180" formatCode="#,##0_ 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Times New Roman"/>
      <family val="1"/>
    </font>
    <font>
      <sz val="14"/>
      <name val="ＭＳ Ｐゴシック"/>
      <family val="3"/>
      <charset val="128"/>
    </font>
    <font>
      <sz val="14"/>
      <name val="Times New Roman"/>
      <family val="1"/>
    </font>
    <font>
      <b/>
      <sz val="14"/>
      <name val="Times New Roman"/>
      <family val="1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Times New Roman"/>
      <family val="1"/>
    </font>
    <font>
      <sz val="10"/>
      <name val="ＭＳ Ｐゴシック"/>
      <family val="3"/>
      <charset val="128"/>
    </font>
    <font>
      <i/>
      <sz val="10"/>
      <name val="Times New Roman"/>
      <family val="1"/>
    </font>
    <font>
      <sz val="10.5"/>
      <name val="Century"/>
      <family val="1"/>
    </font>
    <font>
      <u/>
      <sz val="11"/>
      <name val="Times New Roman"/>
      <family val="1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6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68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176" fontId="3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righ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176" fontId="3" fillId="0" borderId="1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177" fontId="3" fillId="0" borderId="11" xfId="0" applyNumberFormat="1" applyFont="1" applyBorder="1" applyAlignment="1">
      <alignment horizontal="right" vertical="center" wrapText="1"/>
    </xf>
    <xf numFmtId="177" fontId="3" fillId="0" borderId="15" xfId="0" applyNumberFormat="1" applyFont="1" applyBorder="1" applyAlignment="1">
      <alignment horizontal="right" vertical="center" wrapText="1"/>
    </xf>
    <xf numFmtId="177" fontId="3" fillId="0" borderId="8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78" fontId="3" fillId="0" borderId="4" xfId="0" applyNumberFormat="1" applyFont="1" applyBorder="1" applyAlignment="1">
      <alignment horizontal="right" vertical="center" wrapText="1"/>
    </xf>
    <xf numFmtId="178" fontId="3" fillId="0" borderId="22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/>
    <xf numFmtId="0" fontId="3" fillId="0" borderId="26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/>
    <xf numFmtId="0" fontId="6" fillId="0" borderId="27" xfId="0" applyFont="1" applyBorder="1" applyAlignment="1">
      <alignment vertical="center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3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1" fontId="3" fillId="0" borderId="4" xfId="0" applyNumberFormat="1" applyFont="1" applyBorder="1" applyAlignment="1">
      <alignment horizontal="right" vertical="center" wrapText="1"/>
    </xf>
    <xf numFmtId="0" fontId="6" fillId="0" borderId="35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76" fontId="3" fillId="0" borderId="22" xfId="0" applyNumberFormat="1" applyFont="1" applyBorder="1" applyAlignment="1">
      <alignment horizontal="right" vertical="center" wrapText="1"/>
    </xf>
    <xf numFmtId="0" fontId="0" fillId="0" borderId="15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0" fillId="0" borderId="36" xfId="0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41" xfId="0" applyFont="1" applyBorder="1" applyAlignment="1">
      <alignment vertical="center"/>
    </xf>
    <xf numFmtId="0" fontId="0" fillId="0" borderId="41" xfId="0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179" fontId="6" fillId="0" borderId="0" xfId="0" applyNumberFormat="1" applyFont="1"/>
    <xf numFmtId="179" fontId="3" fillId="0" borderId="0" xfId="0" applyNumberFormat="1" applyFont="1" applyAlignment="1">
      <alignment horizontal="left" vertical="center" wrapText="1"/>
    </xf>
    <xf numFmtId="179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left" vertical="center"/>
    </xf>
    <xf numFmtId="179" fontId="3" fillId="0" borderId="0" xfId="0" applyNumberFormat="1" applyFont="1" applyFill="1" applyAlignment="1">
      <alignment horizontal="left" vertical="center" wrapText="1"/>
    </xf>
    <xf numFmtId="10" fontId="6" fillId="0" borderId="0" xfId="0" applyNumberFormat="1" applyFont="1"/>
    <xf numFmtId="10" fontId="3" fillId="0" borderId="0" xfId="0" applyNumberFormat="1" applyFont="1" applyAlignment="1">
      <alignment horizontal="left" vertical="center" wrapText="1"/>
    </xf>
    <xf numFmtId="10" fontId="3" fillId="0" borderId="11" xfId="0" applyNumberFormat="1" applyFont="1" applyBorder="1" applyAlignment="1">
      <alignment horizontal="right" vertical="center" wrapText="1"/>
    </xf>
    <xf numFmtId="10" fontId="3" fillId="0" borderId="15" xfId="0" applyNumberFormat="1" applyFont="1" applyBorder="1" applyAlignment="1">
      <alignment horizontal="right" vertical="center" wrapText="1"/>
    </xf>
    <xf numFmtId="10" fontId="3" fillId="0" borderId="15" xfId="0" applyNumberFormat="1" applyFont="1" applyBorder="1" applyAlignment="1">
      <alignment horizontal="right" vertical="center"/>
    </xf>
    <xf numFmtId="10" fontId="3" fillId="0" borderId="31" xfId="0" applyNumberFormat="1" applyFont="1" applyBorder="1" applyAlignment="1">
      <alignment horizontal="right" vertical="center" wrapText="1"/>
    </xf>
    <xf numFmtId="10" fontId="3" fillId="0" borderId="23" xfId="0" applyNumberFormat="1" applyFont="1" applyBorder="1" applyAlignment="1">
      <alignment horizontal="right" vertical="center" wrapText="1"/>
    </xf>
    <xf numFmtId="10" fontId="3" fillId="0" borderId="25" xfId="0" applyNumberFormat="1" applyFont="1" applyBorder="1" applyAlignment="1">
      <alignment horizontal="right" vertical="center" wrapText="1"/>
    </xf>
    <xf numFmtId="10" fontId="3" fillId="0" borderId="0" xfId="0" applyNumberFormat="1" applyFont="1" applyBorder="1" applyAlignment="1">
      <alignment horizontal="right" vertical="center" wrapText="1"/>
    </xf>
    <xf numFmtId="10" fontId="3" fillId="0" borderId="0" xfId="0" applyNumberFormat="1" applyFont="1" applyFill="1" applyAlignment="1">
      <alignment horizontal="left" vertical="center" wrapText="1"/>
    </xf>
    <xf numFmtId="10" fontId="3" fillId="0" borderId="25" xfId="0" applyNumberFormat="1" applyFont="1" applyFill="1" applyBorder="1" applyAlignment="1">
      <alignment horizontal="right" vertical="center" wrapText="1"/>
    </xf>
    <xf numFmtId="10" fontId="6" fillId="0" borderId="0" xfId="0" applyNumberFormat="1" applyFont="1" applyAlignment="1">
      <alignment horizontal="left" vertical="center" wrapText="1"/>
    </xf>
    <xf numFmtId="10" fontId="3" fillId="0" borderId="47" xfId="0" applyNumberFormat="1" applyFont="1" applyBorder="1" applyAlignment="1">
      <alignment horizontal="right" vertical="center" wrapText="1"/>
    </xf>
    <xf numFmtId="10" fontId="3" fillId="0" borderId="42" xfId="0" applyNumberFormat="1" applyFont="1" applyBorder="1" applyAlignment="1">
      <alignment horizontal="right" vertical="center" wrapText="1"/>
    </xf>
    <xf numFmtId="10" fontId="3" fillId="0" borderId="0" xfId="0" applyNumberFormat="1" applyFont="1" applyFill="1" applyBorder="1" applyAlignment="1">
      <alignment horizontal="right" vertical="center" wrapText="1"/>
    </xf>
    <xf numFmtId="10" fontId="3" fillId="0" borderId="48" xfId="0" applyNumberFormat="1" applyFont="1" applyBorder="1" applyAlignment="1">
      <alignment horizontal="right" vertical="center" wrapText="1"/>
    </xf>
    <xf numFmtId="10" fontId="3" fillId="0" borderId="50" xfId="0" applyNumberFormat="1" applyFont="1" applyBorder="1" applyAlignment="1">
      <alignment horizontal="right" vertical="center" wrapText="1"/>
    </xf>
    <xf numFmtId="10" fontId="3" fillId="0" borderId="51" xfId="0" applyNumberFormat="1" applyFont="1" applyBorder="1" applyAlignment="1">
      <alignment horizontal="center" vertical="center" wrapText="1"/>
    </xf>
    <xf numFmtId="10" fontId="3" fillId="0" borderId="52" xfId="0" applyNumberFormat="1" applyFont="1" applyBorder="1" applyAlignment="1">
      <alignment horizontal="right" vertical="center" wrapText="1"/>
    </xf>
    <xf numFmtId="10" fontId="3" fillId="0" borderId="53" xfId="0" applyNumberFormat="1" applyFont="1" applyBorder="1" applyAlignment="1">
      <alignment horizontal="right" vertical="center" wrapText="1"/>
    </xf>
    <xf numFmtId="179" fontId="3" fillId="0" borderId="54" xfId="0" applyNumberFormat="1" applyFont="1" applyBorder="1" applyAlignment="1">
      <alignment horizontal="center" vertical="center" wrapText="1"/>
    </xf>
    <xf numFmtId="179" fontId="3" fillId="0" borderId="43" xfId="0" applyNumberFormat="1" applyFont="1" applyBorder="1" applyAlignment="1">
      <alignment horizontal="right" vertical="center" wrapText="1"/>
    </xf>
    <xf numFmtId="179" fontId="3" fillId="0" borderId="48" xfId="0" applyNumberFormat="1" applyFont="1" applyBorder="1" applyAlignment="1">
      <alignment horizontal="right" vertical="center" wrapText="1"/>
    </xf>
    <xf numFmtId="179" fontId="3" fillId="0" borderId="54" xfId="0" applyNumberFormat="1" applyFont="1" applyBorder="1" applyAlignment="1">
      <alignment horizontal="right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179" fontId="3" fillId="0" borderId="58" xfId="0" applyNumberFormat="1" applyFont="1" applyBorder="1" applyAlignment="1">
      <alignment horizontal="right" vertical="center" wrapText="1"/>
    </xf>
    <xf numFmtId="0" fontId="3" fillId="0" borderId="59" xfId="0" applyFont="1" applyBorder="1" applyAlignment="1">
      <alignment horizontal="left" vertical="center" wrapText="1"/>
    </xf>
    <xf numFmtId="179" fontId="3" fillId="0" borderId="60" xfId="0" applyNumberFormat="1" applyFont="1" applyBorder="1" applyAlignment="1">
      <alignment horizontal="righ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left" vertical="center" wrapText="1"/>
    </xf>
    <xf numFmtId="179" fontId="3" fillId="0" borderId="47" xfId="0" applyNumberFormat="1" applyFont="1" applyBorder="1" applyAlignment="1">
      <alignment horizontal="right" vertical="center" wrapText="1"/>
    </xf>
    <xf numFmtId="179" fontId="3" fillId="0" borderId="42" xfId="0" applyNumberFormat="1" applyFont="1" applyBorder="1" applyAlignment="1">
      <alignment horizontal="right" vertical="center" wrapText="1"/>
    </xf>
    <xf numFmtId="0" fontId="3" fillId="0" borderId="66" xfId="0" applyFont="1" applyBorder="1" applyAlignment="1">
      <alignment horizontal="left" vertical="center" wrapText="1"/>
    </xf>
    <xf numFmtId="10" fontId="3" fillId="0" borderId="67" xfId="0" applyNumberFormat="1" applyFont="1" applyBorder="1" applyAlignment="1">
      <alignment horizontal="center" vertical="center" wrapText="1"/>
    </xf>
    <xf numFmtId="10" fontId="6" fillId="0" borderId="68" xfId="0" applyNumberFormat="1" applyFont="1" applyBorder="1"/>
    <xf numFmtId="0" fontId="3" fillId="0" borderId="51" xfId="0" applyFont="1" applyBorder="1" applyAlignment="1">
      <alignment horizontal="center" vertical="center" wrapText="1"/>
    </xf>
    <xf numFmtId="10" fontId="3" fillId="0" borderId="46" xfId="0" applyNumberFormat="1" applyFont="1" applyBorder="1" applyAlignment="1">
      <alignment horizontal="right" vertical="center" wrapText="1"/>
    </xf>
    <xf numFmtId="0" fontId="3" fillId="0" borderId="52" xfId="0" applyFont="1" applyBorder="1" applyAlignment="1">
      <alignment horizontal="left" vertical="center" wrapText="1"/>
    </xf>
    <xf numFmtId="10" fontId="3" fillId="0" borderId="54" xfId="0" applyNumberFormat="1" applyFont="1" applyBorder="1" applyAlignment="1">
      <alignment horizontal="right" vertical="center" wrapText="1"/>
    </xf>
    <xf numFmtId="10" fontId="3" fillId="0" borderId="67" xfId="0" applyNumberFormat="1" applyFont="1" applyBorder="1" applyAlignment="1">
      <alignment horizontal="right" vertical="center" wrapText="1"/>
    </xf>
    <xf numFmtId="0" fontId="3" fillId="0" borderId="51" xfId="0" applyFont="1" applyBorder="1" applyAlignment="1">
      <alignment horizontal="left" vertical="center" wrapText="1"/>
    </xf>
    <xf numFmtId="10" fontId="3" fillId="0" borderId="51" xfId="0" applyNumberFormat="1" applyFont="1" applyBorder="1" applyAlignment="1">
      <alignment horizontal="right" vertical="center" wrapText="1"/>
    </xf>
    <xf numFmtId="179" fontId="3" fillId="0" borderId="47" xfId="0" applyNumberFormat="1" applyFont="1" applyBorder="1" applyAlignment="1">
      <alignment horizontal="right" vertical="center"/>
    </xf>
    <xf numFmtId="0" fontId="3" fillId="0" borderId="66" xfId="0" applyFont="1" applyBorder="1" applyAlignment="1">
      <alignment wrapText="1"/>
    </xf>
    <xf numFmtId="10" fontId="3" fillId="0" borderId="69" xfId="0" applyNumberFormat="1" applyFont="1" applyBorder="1" applyAlignment="1">
      <alignment horizontal="right" vertical="center" wrapText="1"/>
    </xf>
    <xf numFmtId="10" fontId="3" fillId="0" borderId="53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wrapText="1"/>
    </xf>
    <xf numFmtId="10" fontId="3" fillId="0" borderId="70" xfId="0" applyNumberFormat="1" applyFont="1" applyBorder="1" applyAlignment="1">
      <alignment horizontal="right" vertical="center" wrapText="1"/>
    </xf>
    <xf numFmtId="10" fontId="3" fillId="0" borderId="71" xfId="0" applyNumberFormat="1" applyFont="1" applyBorder="1" applyAlignment="1">
      <alignment horizontal="right" vertical="center" wrapText="1"/>
    </xf>
    <xf numFmtId="0" fontId="3" fillId="0" borderId="57" xfId="0" applyFont="1" applyFill="1" applyBorder="1" applyAlignment="1">
      <alignment horizontal="left" vertical="center" wrapText="1"/>
    </xf>
    <xf numFmtId="179" fontId="3" fillId="0" borderId="72" xfId="0" applyNumberFormat="1" applyFont="1" applyFill="1" applyBorder="1" applyAlignment="1">
      <alignment horizontal="right" vertical="center" wrapText="1"/>
    </xf>
    <xf numFmtId="0" fontId="3" fillId="0" borderId="73" xfId="0" applyFont="1" applyFill="1" applyBorder="1" applyAlignment="1">
      <alignment horizontal="left" vertical="center" wrapText="1"/>
    </xf>
    <xf numFmtId="179" fontId="3" fillId="0" borderId="50" xfId="0" applyNumberFormat="1" applyFont="1" applyFill="1" applyBorder="1" applyAlignment="1">
      <alignment horizontal="right" vertical="center" wrapText="1"/>
    </xf>
    <xf numFmtId="0" fontId="3" fillId="0" borderId="7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0" fontId="3" fillId="0" borderId="54" xfId="0" applyNumberFormat="1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179" fontId="3" fillId="0" borderId="54" xfId="0" applyNumberFormat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179" fontId="3" fillId="0" borderId="54" xfId="0" applyNumberFormat="1" applyFont="1" applyFill="1" applyBorder="1" applyAlignment="1">
      <alignment horizontal="right" vertical="center" wrapText="1"/>
    </xf>
    <xf numFmtId="10" fontId="3" fillId="0" borderId="54" xfId="0" applyNumberFormat="1" applyFont="1" applyFill="1" applyBorder="1" applyAlignment="1">
      <alignment horizontal="right" vertical="center" wrapText="1"/>
    </xf>
    <xf numFmtId="0" fontId="3" fillId="0" borderId="51" xfId="0" applyFont="1" applyFill="1" applyBorder="1" applyAlignment="1">
      <alignment horizontal="left" vertical="center" wrapText="1"/>
    </xf>
    <xf numFmtId="10" fontId="3" fillId="0" borderId="51" xfId="0" applyNumberFormat="1" applyFont="1" applyFill="1" applyBorder="1" applyAlignment="1">
      <alignment horizontal="center" vertical="center" wrapText="1"/>
    </xf>
    <xf numFmtId="10" fontId="3" fillId="0" borderId="53" xfId="0" applyNumberFormat="1" applyFont="1" applyFill="1" applyBorder="1" applyAlignment="1">
      <alignment horizontal="right" vertical="center" wrapText="1"/>
    </xf>
    <xf numFmtId="10" fontId="3" fillId="0" borderId="60" xfId="0" applyNumberFormat="1" applyFont="1" applyBorder="1" applyAlignment="1">
      <alignment horizontal="right" vertical="center" wrapText="1"/>
    </xf>
    <xf numFmtId="10" fontId="3" fillId="0" borderId="62" xfId="0" applyNumberFormat="1" applyFont="1" applyBorder="1" applyAlignment="1">
      <alignment horizontal="right" vertical="center" wrapText="1"/>
    </xf>
    <xf numFmtId="179" fontId="3" fillId="0" borderId="60" xfId="0" quotePrefix="1" applyNumberFormat="1" applyFont="1" applyBorder="1" applyAlignment="1">
      <alignment horizontal="right" vertical="center" wrapText="1"/>
    </xf>
    <xf numFmtId="179" fontId="3" fillId="0" borderId="62" xfId="0" quotePrefix="1" applyNumberFormat="1" applyFont="1" applyBorder="1" applyAlignment="1">
      <alignment horizontal="right" vertical="center" wrapText="1"/>
    </xf>
    <xf numFmtId="179" fontId="3" fillId="0" borderId="50" xfId="0" quotePrefix="1" applyNumberFormat="1" applyFont="1" applyFill="1" applyBorder="1" applyAlignment="1">
      <alignment horizontal="right" vertical="center" wrapText="1"/>
    </xf>
    <xf numFmtId="179" fontId="3" fillId="0" borderId="65" xfId="0" quotePrefix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17" fillId="0" borderId="43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14" fontId="3" fillId="0" borderId="43" xfId="0" applyNumberFormat="1" applyFont="1" applyBorder="1" applyAlignment="1">
      <alignment vertical="center"/>
    </xf>
    <xf numFmtId="177" fontId="0" fillId="0" borderId="0" xfId="0" applyNumberFormat="1"/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176" fontId="3" fillId="0" borderId="22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right" vertical="center" wrapText="1"/>
    </xf>
    <xf numFmtId="176" fontId="3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176" fontId="3" fillId="0" borderId="12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 wrapText="1"/>
    </xf>
    <xf numFmtId="176" fontId="3" fillId="0" borderId="15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176" fontId="3" fillId="0" borderId="9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178" fontId="3" fillId="0" borderId="22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77" fontId="3" fillId="0" borderId="11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177" fontId="3" fillId="0" borderId="15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/>
    </xf>
    <xf numFmtId="0" fontId="0" fillId="0" borderId="27" xfId="0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0" fillId="0" borderId="38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0" fontId="3" fillId="0" borderId="46" xfId="0" applyNumberFormat="1" applyFont="1" applyFill="1" applyBorder="1" applyAlignment="1">
      <alignment horizontal="right" vertical="center" wrapText="1"/>
    </xf>
    <xf numFmtId="10" fontId="3" fillId="0" borderId="38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179" fontId="3" fillId="0" borderId="47" xfId="0" applyNumberFormat="1" applyFont="1" applyFill="1" applyBorder="1" applyAlignment="1">
      <alignment horizontal="right" vertical="center" wrapText="1"/>
    </xf>
    <xf numFmtId="10" fontId="3" fillId="0" borderId="1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56" xfId="0" applyFont="1" applyFill="1" applyBorder="1" applyAlignment="1">
      <alignment horizontal="left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left" vertical="center" wrapText="1"/>
    </xf>
    <xf numFmtId="0" fontId="3" fillId="0" borderId="68" xfId="0" applyFont="1" applyFill="1" applyBorder="1" applyAlignment="1">
      <alignment horizontal="left" vertical="center" wrapText="1"/>
    </xf>
    <xf numFmtId="179" fontId="5" fillId="0" borderId="53" xfId="0" applyNumberFormat="1" applyFont="1" applyFill="1" applyBorder="1" applyAlignment="1">
      <alignment horizontal="center" vertical="center" wrapText="1"/>
    </xf>
    <xf numFmtId="179" fontId="3" fillId="0" borderId="69" xfId="0" applyNumberFormat="1" applyFont="1" applyFill="1" applyBorder="1" applyAlignment="1">
      <alignment horizontal="right" vertical="center" wrapText="1"/>
    </xf>
    <xf numFmtId="179" fontId="3" fillId="0" borderId="53" xfId="0" applyNumberFormat="1" applyFont="1" applyFill="1" applyBorder="1" applyAlignment="1">
      <alignment horizontal="right" vertical="center" wrapText="1"/>
    </xf>
    <xf numFmtId="0" fontId="5" fillId="0" borderId="75" xfId="0" applyFont="1" applyFill="1" applyBorder="1" applyAlignment="1">
      <alignment horizontal="left" vertical="center" wrapText="1"/>
    </xf>
    <xf numFmtId="0" fontId="3" fillId="0" borderId="82" xfId="0" applyFont="1" applyFill="1" applyBorder="1" applyAlignment="1">
      <alignment horizontal="left" vertical="center" wrapText="1"/>
    </xf>
    <xf numFmtId="179" fontId="3" fillId="0" borderId="83" xfId="0" applyNumberFormat="1" applyFont="1" applyFill="1" applyBorder="1" applyAlignment="1">
      <alignment horizontal="right" vertical="center" wrapText="1"/>
    </xf>
    <xf numFmtId="10" fontId="3" fillId="0" borderId="86" xfId="0" applyNumberFormat="1" applyFont="1" applyFill="1" applyBorder="1" applyAlignment="1">
      <alignment horizontal="right" vertical="center" wrapText="1"/>
    </xf>
    <xf numFmtId="10" fontId="3" fillId="0" borderId="67" xfId="0" applyNumberFormat="1" applyFont="1" applyFill="1" applyBorder="1" applyAlignment="1">
      <alignment horizontal="center" vertical="center" wrapText="1"/>
    </xf>
    <xf numFmtId="10" fontId="3" fillId="0" borderId="88" xfId="0" applyNumberFormat="1" applyFont="1" applyFill="1" applyBorder="1" applyAlignment="1">
      <alignment horizontal="right" vertical="center" wrapText="1"/>
    </xf>
    <xf numFmtId="10" fontId="3" fillId="0" borderId="67" xfId="0" applyNumberFormat="1" applyFont="1" applyFill="1" applyBorder="1" applyAlignment="1">
      <alignment horizontal="right" vertical="center" wrapText="1"/>
    </xf>
    <xf numFmtId="0" fontId="3" fillId="0" borderId="53" xfId="0" applyFont="1" applyFill="1" applyBorder="1" applyAlignment="1">
      <alignment horizontal="center" vertical="center" wrapText="1"/>
    </xf>
    <xf numFmtId="180" fontId="3" fillId="0" borderId="62" xfId="0" applyNumberFormat="1" applyFont="1" applyFill="1" applyBorder="1" applyAlignment="1">
      <alignment horizontal="right" vertical="center" wrapText="1"/>
    </xf>
    <xf numFmtId="180" fontId="3" fillId="0" borderId="87" xfId="0" applyNumberFormat="1" applyFont="1" applyFill="1" applyBorder="1" applyAlignment="1">
      <alignment horizontal="right" vertical="center" wrapText="1"/>
    </xf>
    <xf numFmtId="10" fontId="3" fillId="0" borderId="65" xfId="15" quotePrefix="1" applyNumberFormat="1" applyFont="1" applyFill="1" applyBorder="1" applyAlignment="1">
      <alignment horizontal="right" vertical="center" wrapText="1"/>
    </xf>
    <xf numFmtId="0" fontId="5" fillId="0" borderId="73" xfId="0" applyFont="1" applyFill="1" applyBorder="1" applyAlignment="1">
      <alignment horizontal="left" vertical="center" wrapText="1"/>
    </xf>
    <xf numFmtId="10" fontId="3" fillId="0" borderId="50" xfId="15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176" fontId="3" fillId="0" borderId="14" xfId="0" applyNumberFormat="1" applyFont="1" applyFill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177" fontId="3" fillId="0" borderId="91" xfId="0" applyNumberFormat="1" applyFont="1" applyFill="1" applyBorder="1" applyAlignment="1">
      <alignment horizontal="right" vertical="center" wrapText="1"/>
    </xf>
    <xf numFmtId="176" fontId="3" fillId="0" borderId="91" xfId="0" applyNumberFormat="1" applyFont="1" applyFill="1" applyBorder="1" applyAlignment="1">
      <alignment horizontal="right" vertical="center" wrapText="1"/>
    </xf>
    <xf numFmtId="0" fontId="5" fillId="0" borderId="89" xfId="0" applyFont="1" applyBorder="1"/>
    <xf numFmtId="180" fontId="3" fillId="0" borderId="39" xfId="0" applyNumberFormat="1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180" fontId="3" fillId="0" borderId="90" xfId="0" applyNumberFormat="1" applyFont="1" applyBorder="1" applyAlignment="1">
      <alignment vertical="center"/>
    </xf>
    <xf numFmtId="176" fontId="3" fillId="0" borderId="30" xfId="0" applyNumberFormat="1" applyFont="1" applyFill="1" applyBorder="1" applyAlignment="1">
      <alignment horizontal="right" vertical="center" wrapText="1"/>
    </xf>
    <xf numFmtId="177" fontId="3" fillId="0" borderId="46" xfId="0" applyNumberFormat="1" applyFont="1" applyFill="1" applyBorder="1" applyAlignment="1">
      <alignment horizontal="right" vertical="center" wrapText="1"/>
    </xf>
    <xf numFmtId="176" fontId="3" fillId="0" borderId="85" xfId="0" applyNumberFormat="1" applyFont="1" applyFill="1" applyBorder="1" applyAlignment="1">
      <alignment horizontal="right" vertical="center" wrapText="1"/>
    </xf>
    <xf numFmtId="0" fontId="22" fillId="0" borderId="15" xfId="0" applyFont="1" applyFill="1" applyBorder="1" applyAlignment="1">
      <alignment vertical="center"/>
    </xf>
    <xf numFmtId="0" fontId="3" fillId="0" borderId="15" xfId="0" applyFont="1" applyFill="1" applyBorder="1"/>
    <xf numFmtId="0" fontId="22" fillId="0" borderId="15" xfId="0" applyFont="1" applyFill="1" applyBorder="1"/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9" fontId="3" fillId="0" borderId="47" xfId="0" applyNumberFormat="1" applyFont="1" applyFill="1" applyBorder="1" applyAlignment="1">
      <alignment horizontal="right" vertical="center" wrapText="1"/>
    </xf>
    <xf numFmtId="179" fontId="3" fillId="0" borderId="43" xfId="0" applyNumberFormat="1" applyFont="1" applyFill="1" applyBorder="1" applyAlignment="1">
      <alignment horizontal="right" vertical="center" wrapText="1"/>
    </xf>
    <xf numFmtId="10" fontId="3" fillId="0" borderId="11" xfId="0" applyNumberFormat="1" applyFont="1" applyFill="1" applyBorder="1" applyAlignment="1">
      <alignment horizontal="right" vertical="center" wrapText="1"/>
    </xf>
    <xf numFmtId="10" fontId="3" fillId="0" borderId="38" xfId="0" applyNumberFormat="1" applyFont="1" applyFill="1" applyBorder="1" applyAlignment="1">
      <alignment horizontal="right" vertical="center" wrapText="1"/>
    </xf>
    <xf numFmtId="10" fontId="3" fillId="0" borderId="28" xfId="0" applyNumberFormat="1" applyFont="1" applyFill="1" applyBorder="1" applyAlignment="1">
      <alignment horizontal="right" vertical="center" wrapText="1"/>
    </xf>
    <xf numFmtId="10" fontId="3" fillId="0" borderId="84" xfId="0" applyNumberFormat="1" applyFont="1" applyFill="1" applyBorder="1" applyAlignment="1">
      <alignment horizontal="right" vertical="center" wrapText="1"/>
    </xf>
    <xf numFmtId="180" fontId="3" fillId="0" borderId="71" xfId="0" applyNumberFormat="1" applyFont="1" applyFill="1" applyBorder="1" applyAlignment="1">
      <alignment horizontal="right" vertical="center" wrapText="1"/>
    </xf>
    <xf numFmtId="180" fontId="3" fillId="0" borderId="60" xfId="0" applyNumberFormat="1" applyFont="1" applyFill="1" applyBorder="1" applyAlignment="1">
      <alignment horizontal="right" vertical="center" wrapText="1"/>
    </xf>
    <xf numFmtId="179" fontId="3" fillId="0" borderId="48" xfId="0" applyNumberFormat="1" applyFont="1" applyFill="1" applyBorder="1" applyAlignment="1">
      <alignment horizontal="right" vertical="center" wrapText="1"/>
    </xf>
    <xf numFmtId="10" fontId="3" fillId="0" borderId="46" xfId="0" applyNumberFormat="1" applyFont="1" applyFill="1" applyBorder="1" applyAlignment="1">
      <alignment horizontal="right" vertical="center" wrapText="1"/>
    </xf>
    <xf numFmtId="10" fontId="3" fillId="0" borderId="85" xfId="0" applyNumberFormat="1" applyFont="1" applyFill="1" applyBorder="1" applyAlignment="1">
      <alignment horizontal="right" vertical="center" wrapText="1"/>
    </xf>
    <xf numFmtId="10" fontId="3" fillId="0" borderId="86" xfId="0" applyNumberFormat="1" applyFont="1" applyFill="1" applyBorder="1" applyAlignment="1">
      <alignment horizontal="right" vertical="center" wrapText="1"/>
    </xf>
    <xf numFmtId="179" fontId="3" fillId="0" borderId="69" xfId="0" applyNumberFormat="1" applyFont="1" applyFill="1" applyBorder="1" applyAlignment="1">
      <alignment horizontal="right" vertical="center" wrapText="1"/>
    </xf>
    <xf numFmtId="179" fontId="3" fillId="0" borderId="71" xfId="0" applyNumberFormat="1" applyFont="1" applyFill="1" applyBorder="1" applyAlignment="1">
      <alignment horizontal="right" vertical="center" wrapText="1"/>
    </xf>
    <xf numFmtId="179" fontId="3" fillId="0" borderId="70" xfId="0" applyNumberFormat="1" applyFont="1" applyFill="1" applyBorder="1" applyAlignment="1">
      <alignment horizontal="right" vertical="center" wrapText="1"/>
    </xf>
    <xf numFmtId="0" fontId="3" fillId="0" borderId="81" xfId="0" applyFont="1" applyFill="1" applyBorder="1" applyAlignment="1">
      <alignment horizontal="left" vertical="center" wrapText="1"/>
    </xf>
    <xf numFmtId="0" fontId="3" fillId="0" borderId="8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79" fontId="3" fillId="0" borderId="77" xfId="0" applyNumberFormat="1" applyFont="1" applyFill="1" applyBorder="1" applyAlignment="1" applyProtection="1">
      <alignment horizontal="right" vertical="center"/>
      <protection locked="0"/>
    </xf>
    <xf numFmtId="179" fontId="3" fillId="0" borderId="78" xfId="0" applyNumberFormat="1" applyFont="1" applyFill="1" applyBorder="1" applyAlignment="1" applyProtection="1">
      <alignment horizontal="right" vertical="center"/>
      <protection locked="0"/>
    </xf>
    <xf numFmtId="0" fontId="3" fillId="0" borderId="79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3" fillId="0" borderId="70" xfId="0" applyFont="1" applyFill="1" applyBorder="1" applyAlignment="1">
      <alignment horizontal="left" vertical="center" wrapText="1"/>
    </xf>
    <xf numFmtId="0" fontId="3" fillId="0" borderId="71" xfId="0" applyFont="1" applyFill="1" applyBorder="1" applyAlignment="1">
      <alignment horizontal="left" vertical="center" wrapText="1"/>
    </xf>
    <xf numFmtId="0" fontId="5" fillId="0" borderId="70" xfId="0" applyFont="1" applyFill="1" applyBorder="1" applyAlignment="1">
      <alignment horizontal="left" vertical="center" wrapText="1"/>
    </xf>
    <xf numFmtId="10" fontId="3" fillId="0" borderId="76" xfId="0" applyNumberFormat="1" applyFont="1" applyFill="1" applyBorder="1" applyAlignment="1">
      <alignment horizontal="right" vertical="center" wrapText="1"/>
    </xf>
    <xf numFmtId="10" fontId="3" fillId="0" borderId="25" xfId="0" applyNumberFormat="1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left" vertical="center" wrapText="1"/>
    </xf>
    <xf numFmtId="10" fontId="3" fillId="0" borderId="70" xfId="0" applyNumberFormat="1" applyFont="1" applyFill="1" applyBorder="1" applyAlignment="1">
      <alignment horizontal="right" vertical="center" wrapText="1"/>
    </xf>
    <xf numFmtId="10" fontId="3" fillId="0" borderId="69" xfId="0" applyNumberFormat="1" applyFont="1" applyFill="1" applyBorder="1" applyAlignment="1">
      <alignment horizontal="right" vertical="center" wrapText="1"/>
    </xf>
    <xf numFmtId="10" fontId="3" fillId="0" borderId="34" xfId="0" applyNumberFormat="1" applyFont="1" applyFill="1" applyBorder="1" applyAlignment="1">
      <alignment horizontal="right" vertical="center" wrapText="1"/>
    </xf>
    <xf numFmtId="10" fontId="3" fillId="0" borderId="40" xfId="0" applyNumberFormat="1" applyFont="1" applyFill="1" applyBorder="1" applyAlignment="1">
      <alignment horizontal="right" vertical="center" wrapText="1"/>
    </xf>
    <xf numFmtId="10" fontId="3" fillId="0" borderId="71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right" vertical="top"/>
    </xf>
    <xf numFmtId="179" fontId="3" fillId="0" borderId="77" xfId="0" applyNumberFormat="1" applyFont="1" applyFill="1" applyBorder="1" applyAlignment="1">
      <alignment horizontal="right" vertical="center" wrapText="1"/>
    </xf>
    <xf numFmtId="179" fontId="3" fillId="0" borderId="73" xfId="0" applyNumberFormat="1" applyFont="1" applyFill="1" applyBorder="1" applyAlignment="1">
      <alignment horizontal="right" vertical="center" wrapText="1"/>
    </xf>
    <xf numFmtId="179" fontId="3" fillId="0" borderId="70" xfId="0" applyNumberFormat="1" applyFont="1" applyFill="1" applyBorder="1" applyAlignment="1">
      <alignment horizontal="right" vertical="center"/>
    </xf>
    <xf numFmtId="179" fontId="3" fillId="0" borderId="69" xfId="0" applyNumberFormat="1" applyFont="1" applyFill="1" applyBorder="1" applyAlignment="1">
      <alignment horizontal="right" vertical="center"/>
    </xf>
    <xf numFmtId="0" fontId="12" fillId="0" borderId="0" xfId="0" applyFont="1" applyAlignment="1"/>
    <xf numFmtId="0" fontId="13" fillId="0" borderId="0" xfId="0" applyFont="1" applyAlignment="1"/>
    <xf numFmtId="0" fontId="6" fillId="0" borderId="0" xfId="0" applyFont="1" applyAlignment="1"/>
    <xf numFmtId="0" fontId="5" fillId="0" borderId="3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16">
    <cellStyle name="パーセント" xfId="15" builtinId="5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3"/>
  <sheetViews>
    <sheetView topLeftCell="A357" zoomScale="90" zoomScaleNormal="80" zoomScalePageLayoutView="80" workbookViewId="0">
      <selection activeCell="C386" sqref="C386"/>
    </sheetView>
  </sheetViews>
  <sheetFormatPr baseColWidth="10" defaultColWidth="13.59765625" defaultRowHeight="14"/>
  <cols>
    <col min="2" max="2" width="37.19921875" customWidth="1"/>
    <col min="3" max="3" width="16.59765625" bestFit="1" customWidth="1"/>
  </cols>
  <sheetData>
    <row r="1" spans="1:6" ht="15">
      <c r="A1" s="50" t="s">
        <v>267</v>
      </c>
    </row>
    <row r="2" spans="1:6" ht="15.75" customHeight="1">
      <c r="A2" s="50"/>
    </row>
    <row r="3" spans="1:6" ht="15.75" customHeight="1" thickBot="1">
      <c r="A3" s="307" t="s">
        <v>36</v>
      </c>
      <c r="B3" s="307"/>
      <c r="C3" s="1"/>
      <c r="D3" s="1"/>
      <c r="E3" s="1"/>
      <c r="F3" s="1"/>
    </row>
    <row r="4" spans="1:6" ht="15.75" customHeight="1" thickTop="1">
      <c r="A4" s="1"/>
      <c r="B4" s="2" t="s">
        <v>170</v>
      </c>
      <c r="C4" s="3">
        <v>6790006</v>
      </c>
      <c r="D4" s="1"/>
      <c r="E4" s="1"/>
      <c r="F4" s="1"/>
    </row>
    <row r="5" spans="1:6" ht="15.75" customHeight="1">
      <c r="A5" s="1"/>
      <c r="B5" s="4" t="s">
        <v>171</v>
      </c>
      <c r="C5" s="5"/>
      <c r="D5" s="1"/>
      <c r="E5" s="1"/>
      <c r="F5" s="1"/>
    </row>
    <row r="6" spans="1:6" ht="15.75" customHeight="1">
      <c r="A6" s="1"/>
      <c r="B6" s="4" t="s">
        <v>172</v>
      </c>
      <c r="C6" s="62">
        <v>5669570</v>
      </c>
      <c r="D6" s="1"/>
      <c r="E6" s="1"/>
      <c r="F6" s="1"/>
    </row>
    <row r="7" spans="1:6" ht="15">
      <c r="A7" s="1"/>
      <c r="B7" s="4" t="s">
        <v>282</v>
      </c>
      <c r="C7" s="47">
        <f>C6/C4*100</f>
        <v>83.498748012888356</v>
      </c>
      <c r="D7" s="1"/>
      <c r="E7" s="1"/>
      <c r="F7" s="1"/>
    </row>
    <row r="8" spans="1:6" ht="15">
      <c r="A8" s="1"/>
      <c r="B8" s="4" t="s">
        <v>173</v>
      </c>
      <c r="C8" s="5">
        <v>5540843</v>
      </c>
      <c r="D8" s="1"/>
      <c r="E8" s="1"/>
      <c r="F8" s="1"/>
    </row>
    <row r="9" spans="1:6" ht="16" thickBot="1">
      <c r="A9" s="1"/>
      <c r="B9" s="6" t="s">
        <v>329</v>
      </c>
      <c r="C9" s="48">
        <f>C8/C6*100</f>
        <v>97.72951035087317</v>
      </c>
      <c r="D9" s="1"/>
      <c r="E9" s="1"/>
      <c r="F9" s="1"/>
    </row>
    <row r="10" spans="1:6" ht="16" thickTop="1" thickBot="1">
      <c r="A10" s="1"/>
      <c r="B10" s="1"/>
      <c r="C10" s="1"/>
      <c r="D10" s="1"/>
      <c r="E10" s="1"/>
      <c r="F10" s="1"/>
    </row>
    <row r="11" spans="1:6" ht="17" thickTop="1" thickBot="1">
      <c r="A11" s="1"/>
      <c r="B11" s="7" t="s">
        <v>174</v>
      </c>
      <c r="C11" s="8" t="s">
        <v>216</v>
      </c>
      <c r="D11" s="9" t="s">
        <v>217</v>
      </c>
      <c r="E11" s="9" t="s">
        <v>215</v>
      </c>
      <c r="F11" s="10" t="s">
        <v>262</v>
      </c>
    </row>
    <row r="12" spans="1:6" ht="16" thickTop="1">
      <c r="A12" s="1"/>
      <c r="B12" s="11" t="s">
        <v>256</v>
      </c>
      <c r="C12" s="12">
        <v>1903567</v>
      </c>
      <c r="D12" s="13">
        <v>34.36</v>
      </c>
      <c r="E12" s="26">
        <v>110</v>
      </c>
      <c r="F12" s="15">
        <f>110/240*100</f>
        <v>45.833333333333329</v>
      </c>
    </row>
    <row r="13" spans="1:6" ht="45">
      <c r="A13" s="1"/>
      <c r="B13" s="16" t="s">
        <v>38</v>
      </c>
      <c r="C13" s="17">
        <v>1836050</v>
      </c>
      <c r="D13" s="18">
        <v>33.14</v>
      </c>
      <c r="E13" s="27">
        <v>106</v>
      </c>
      <c r="F13" s="20">
        <f>106/240*100</f>
        <v>44.166666666666664</v>
      </c>
    </row>
    <row r="14" spans="1:6" ht="15">
      <c r="A14" s="1"/>
      <c r="B14" s="16" t="s">
        <v>270</v>
      </c>
      <c r="C14" s="17">
        <v>418168</v>
      </c>
      <c r="D14" s="18">
        <v>7.55</v>
      </c>
      <c r="E14" s="27">
        <v>24</v>
      </c>
      <c r="F14" s="20">
        <f>24/240*100</f>
        <v>10</v>
      </c>
    </row>
    <row r="15" spans="1:6" ht="30">
      <c r="A15" s="1"/>
      <c r="B15" s="16" t="s">
        <v>39</v>
      </c>
      <c r="C15" s="17">
        <v>214052</v>
      </c>
      <c r="D15" s="18">
        <v>3.86</v>
      </c>
      <c r="E15" s="27"/>
      <c r="F15" s="20"/>
    </row>
    <row r="16" spans="1:6" ht="30">
      <c r="A16" s="1"/>
      <c r="B16" s="16" t="s">
        <v>40</v>
      </c>
      <c r="C16" s="17">
        <v>190454</v>
      </c>
      <c r="D16" s="18">
        <v>3.44</v>
      </c>
      <c r="E16" s="27"/>
      <c r="F16" s="20"/>
    </row>
    <row r="17" spans="1:6" ht="30">
      <c r="A17" s="1"/>
      <c r="B17" s="16" t="s">
        <v>41</v>
      </c>
      <c r="C17" s="17">
        <v>177295</v>
      </c>
      <c r="D17" s="18">
        <v>3.2</v>
      </c>
      <c r="E17" s="27"/>
      <c r="F17" s="20"/>
    </row>
    <row r="18" spans="1:6" ht="30">
      <c r="A18" s="1"/>
      <c r="B18" s="16" t="s">
        <v>42</v>
      </c>
      <c r="C18" s="17">
        <v>155902</v>
      </c>
      <c r="D18" s="18">
        <v>2.81</v>
      </c>
      <c r="E18" s="27"/>
      <c r="F18" s="20"/>
    </row>
    <row r="19" spans="1:6" ht="15">
      <c r="A19" s="1"/>
      <c r="B19" s="16" t="s">
        <v>43</v>
      </c>
      <c r="C19" s="17">
        <v>100883</v>
      </c>
      <c r="D19" s="18">
        <v>1.82</v>
      </c>
      <c r="E19" s="27"/>
      <c r="F19" s="20"/>
    </row>
    <row r="20" spans="1:6" ht="15">
      <c r="A20" s="1"/>
      <c r="B20" s="16" t="s">
        <v>258</v>
      </c>
      <c r="C20" s="17">
        <v>73379</v>
      </c>
      <c r="D20" s="18">
        <v>1.32</v>
      </c>
      <c r="E20" s="27"/>
      <c r="F20" s="20"/>
    </row>
    <row r="21" spans="1:6" ht="30">
      <c r="A21" s="1"/>
      <c r="B21" s="16" t="s">
        <v>44</v>
      </c>
      <c r="C21" s="17">
        <v>62462</v>
      </c>
      <c r="D21" s="18">
        <v>1.1299999999999999</v>
      </c>
      <c r="E21" s="27"/>
      <c r="F21" s="20"/>
    </row>
    <row r="22" spans="1:6" ht="15">
      <c r="A22" s="1"/>
      <c r="B22" s="49" t="s">
        <v>229</v>
      </c>
      <c r="C22" s="17">
        <v>52617</v>
      </c>
      <c r="D22" s="18">
        <v>0.95</v>
      </c>
      <c r="E22" s="27"/>
      <c r="F22" s="20"/>
    </row>
    <row r="23" spans="1:6" ht="15">
      <c r="A23" s="1"/>
      <c r="B23" s="16" t="s">
        <v>22</v>
      </c>
      <c r="C23" s="17">
        <v>51497</v>
      </c>
      <c r="D23" s="18">
        <v>0.93</v>
      </c>
      <c r="E23" s="27"/>
      <c r="F23" s="20"/>
    </row>
    <row r="24" spans="1:6" ht="30">
      <c r="A24" s="1"/>
      <c r="B24" s="16" t="s">
        <v>21</v>
      </c>
      <c r="C24" s="17">
        <v>39719</v>
      </c>
      <c r="D24" s="18">
        <v>0.72</v>
      </c>
      <c r="E24" s="27"/>
      <c r="F24" s="20"/>
    </row>
    <row r="25" spans="1:6" ht="15">
      <c r="A25" s="1"/>
      <c r="B25" s="16" t="s">
        <v>259</v>
      </c>
      <c r="C25" s="17">
        <v>39386</v>
      </c>
      <c r="D25" s="18">
        <v>0.71</v>
      </c>
      <c r="E25" s="27"/>
      <c r="F25" s="20"/>
    </row>
    <row r="26" spans="1:6" ht="30">
      <c r="A26" s="1"/>
      <c r="B26" s="16" t="s">
        <v>20</v>
      </c>
      <c r="C26" s="17">
        <v>30442</v>
      </c>
      <c r="D26" s="18">
        <v>0.55000000000000004</v>
      </c>
      <c r="E26" s="27"/>
      <c r="F26" s="20"/>
    </row>
    <row r="27" spans="1:6" ht="30">
      <c r="A27" s="1"/>
      <c r="B27" s="16" t="s">
        <v>19</v>
      </c>
      <c r="C27" s="17">
        <v>22588</v>
      </c>
      <c r="D27" s="18">
        <v>0.41</v>
      </c>
      <c r="E27" s="27"/>
      <c r="F27" s="20"/>
    </row>
    <row r="28" spans="1:6" ht="15">
      <c r="A28" s="1"/>
      <c r="B28" s="16" t="s">
        <v>66</v>
      </c>
      <c r="C28" s="17">
        <v>18577</v>
      </c>
      <c r="D28" s="18">
        <v>0.34</v>
      </c>
      <c r="E28" s="27"/>
      <c r="F28" s="20"/>
    </row>
    <row r="29" spans="1:6" ht="60">
      <c r="A29" s="1"/>
      <c r="B29" s="16" t="s">
        <v>18</v>
      </c>
      <c r="C29" s="17">
        <v>17262</v>
      </c>
      <c r="D29" s="18">
        <v>0.31</v>
      </c>
      <c r="E29" s="27"/>
      <c r="F29" s="20"/>
    </row>
    <row r="30" spans="1:6" ht="30">
      <c r="A30" s="1"/>
      <c r="B30" s="16" t="s">
        <v>65</v>
      </c>
      <c r="C30" s="17">
        <v>15399</v>
      </c>
      <c r="D30" s="18">
        <v>0.28000000000000003</v>
      </c>
      <c r="E30" s="27"/>
      <c r="F30" s="20"/>
    </row>
    <row r="31" spans="1:6" ht="15">
      <c r="A31" s="1"/>
      <c r="B31" s="16" t="s">
        <v>64</v>
      </c>
      <c r="C31" s="17">
        <v>14454</v>
      </c>
      <c r="D31" s="18">
        <v>0.26</v>
      </c>
      <c r="E31" s="27"/>
      <c r="F31" s="20"/>
    </row>
    <row r="32" spans="1:6" ht="30">
      <c r="A32" s="1"/>
      <c r="B32" s="16" t="s">
        <v>63</v>
      </c>
      <c r="C32" s="17">
        <v>14288</v>
      </c>
      <c r="D32" s="18">
        <v>0.26</v>
      </c>
      <c r="E32" s="27"/>
      <c r="F32" s="20"/>
    </row>
    <row r="33" spans="1:6" ht="15">
      <c r="A33" s="1"/>
      <c r="B33" s="16" t="s">
        <v>62</v>
      </c>
      <c r="C33" s="17">
        <v>13767</v>
      </c>
      <c r="D33" s="18">
        <v>0.25</v>
      </c>
      <c r="E33" s="27"/>
      <c r="F33" s="20"/>
    </row>
    <row r="34" spans="1:6" ht="15">
      <c r="A34" s="1"/>
      <c r="B34" s="16" t="s">
        <v>61</v>
      </c>
      <c r="C34" s="17">
        <v>12770</v>
      </c>
      <c r="D34" s="18">
        <v>0.23</v>
      </c>
      <c r="E34" s="27"/>
      <c r="F34" s="20"/>
    </row>
    <row r="35" spans="1:6" ht="15">
      <c r="A35" s="1"/>
      <c r="B35" s="16" t="s">
        <v>149</v>
      </c>
      <c r="C35" s="17">
        <v>12150</v>
      </c>
      <c r="D35" s="18">
        <v>0.22</v>
      </c>
      <c r="E35" s="27"/>
      <c r="F35" s="20"/>
    </row>
    <row r="36" spans="1:6" ht="15">
      <c r="A36" s="1"/>
      <c r="B36" s="16" t="s">
        <v>60</v>
      </c>
      <c r="C36" s="17">
        <v>9945</v>
      </c>
      <c r="D36" s="18">
        <v>0.18</v>
      </c>
      <c r="E36" s="27"/>
      <c r="F36" s="20"/>
    </row>
    <row r="37" spans="1:6" ht="30">
      <c r="A37" s="1"/>
      <c r="B37" s="16" t="s">
        <v>59</v>
      </c>
      <c r="C37" s="17">
        <v>8133</v>
      </c>
      <c r="D37" s="18">
        <v>0.15</v>
      </c>
      <c r="E37" s="27"/>
      <c r="F37" s="20"/>
    </row>
    <row r="38" spans="1:6" ht="30">
      <c r="A38" s="1"/>
      <c r="B38" s="16" t="s">
        <v>58</v>
      </c>
      <c r="C38" s="17">
        <v>7663</v>
      </c>
      <c r="D38" s="18">
        <v>0.14000000000000001</v>
      </c>
      <c r="E38" s="27"/>
      <c r="F38" s="20"/>
    </row>
    <row r="39" spans="1:6" ht="15">
      <c r="A39" s="1"/>
      <c r="B39" s="16" t="s">
        <v>57</v>
      </c>
      <c r="C39" s="17">
        <v>6399</v>
      </c>
      <c r="D39" s="18">
        <v>0.12</v>
      </c>
      <c r="E39" s="27"/>
      <c r="F39" s="20"/>
    </row>
    <row r="40" spans="1:6" ht="30">
      <c r="A40" s="1"/>
      <c r="B40" s="16" t="s">
        <v>116</v>
      </c>
      <c r="C40" s="17">
        <v>5916</v>
      </c>
      <c r="D40" s="18">
        <v>0.11</v>
      </c>
      <c r="E40" s="27"/>
      <c r="F40" s="20"/>
    </row>
    <row r="41" spans="1:6" ht="15">
      <c r="A41" s="1"/>
      <c r="B41" s="16" t="s">
        <v>56</v>
      </c>
      <c r="C41" s="17">
        <v>4853</v>
      </c>
      <c r="D41" s="18">
        <v>0.09</v>
      </c>
      <c r="E41" s="27"/>
      <c r="F41" s="20"/>
    </row>
    <row r="42" spans="1:6" ht="30">
      <c r="A42" s="1"/>
      <c r="B42" s="16" t="s">
        <v>83</v>
      </c>
      <c r="C42" s="17">
        <v>3793</v>
      </c>
      <c r="D42" s="18">
        <v>7.0000000000000007E-2</v>
      </c>
      <c r="E42" s="27"/>
      <c r="F42" s="20"/>
    </row>
    <row r="43" spans="1:6" ht="45">
      <c r="A43" s="1"/>
      <c r="B43" s="16" t="s">
        <v>29</v>
      </c>
      <c r="C43" s="17">
        <v>3362</v>
      </c>
      <c r="D43" s="18">
        <v>0.06</v>
      </c>
      <c r="E43" s="27"/>
      <c r="F43" s="20"/>
    </row>
    <row r="44" spans="1:6" ht="15">
      <c r="A44" s="1"/>
      <c r="B44" s="16" t="s">
        <v>32</v>
      </c>
      <c r="C44" s="17">
        <v>1758</v>
      </c>
      <c r="D44" s="18">
        <v>0.03</v>
      </c>
      <c r="E44" s="27"/>
      <c r="F44" s="20"/>
    </row>
    <row r="45" spans="1:6" ht="30">
      <c r="A45" s="1"/>
      <c r="B45" s="16" t="s">
        <v>153</v>
      </c>
      <c r="C45" s="17">
        <v>984</v>
      </c>
      <c r="D45" s="18">
        <v>0.02</v>
      </c>
      <c r="E45" s="27"/>
      <c r="F45" s="20"/>
    </row>
    <row r="46" spans="1:6" ht="30">
      <c r="A46" s="1"/>
      <c r="B46" s="16" t="s">
        <v>55</v>
      </c>
      <c r="C46" s="17">
        <v>866</v>
      </c>
      <c r="D46" s="18">
        <v>0.02</v>
      </c>
      <c r="E46" s="27"/>
      <c r="F46" s="20"/>
    </row>
    <row r="47" spans="1:6" ht="30">
      <c r="A47" s="1"/>
      <c r="B47" s="16" t="s">
        <v>54</v>
      </c>
      <c r="C47" s="17">
        <v>30</v>
      </c>
      <c r="D47" s="18">
        <v>0</v>
      </c>
      <c r="E47" s="27"/>
      <c r="F47" s="20"/>
    </row>
    <row r="48" spans="1:6" ht="15">
      <c r="A48" s="1"/>
      <c r="B48" s="16" t="s">
        <v>35</v>
      </c>
      <c r="C48" s="17">
        <v>8</v>
      </c>
      <c r="D48" s="18">
        <v>0</v>
      </c>
      <c r="E48" s="27"/>
      <c r="F48" s="20"/>
    </row>
    <row r="49" spans="1:6" ht="30">
      <c r="A49" s="1"/>
      <c r="B49" s="16" t="s">
        <v>53</v>
      </c>
      <c r="C49" s="17">
        <v>5</v>
      </c>
      <c r="D49" s="18">
        <v>0</v>
      </c>
      <c r="E49" s="27"/>
      <c r="F49" s="20"/>
    </row>
    <row r="50" spans="1:6" ht="31" thickBot="1">
      <c r="A50" s="1"/>
      <c r="B50" s="16" t="s">
        <v>45</v>
      </c>
      <c r="C50" s="17">
        <v>0</v>
      </c>
      <c r="D50" s="18">
        <v>0</v>
      </c>
      <c r="E50" s="26"/>
      <c r="F50" s="15"/>
    </row>
    <row r="51" spans="1:6" ht="17" thickTop="1" thickBot="1">
      <c r="A51" s="1"/>
      <c r="B51" s="21" t="s">
        <v>179</v>
      </c>
      <c r="C51" s="22">
        <f>SUM(C12:C50)</f>
        <v>5540843</v>
      </c>
      <c r="D51" s="23"/>
      <c r="E51" s="28">
        <v>240</v>
      </c>
      <c r="F51" s="25"/>
    </row>
    <row r="52" spans="1:6" ht="16" thickTop="1">
      <c r="A52" s="50"/>
    </row>
    <row r="54" spans="1:6" ht="15.75" customHeight="1" thickBot="1">
      <c r="A54" s="307" t="s">
        <v>94</v>
      </c>
      <c r="B54" s="307"/>
      <c r="C54" s="1"/>
      <c r="D54" s="1"/>
      <c r="E54" s="1"/>
      <c r="F54" s="1"/>
    </row>
    <row r="55" spans="1:6" ht="16" thickTop="1">
      <c r="A55" s="1"/>
      <c r="B55" s="2" t="s">
        <v>170</v>
      </c>
      <c r="C55" s="3">
        <v>6987645</v>
      </c>
      <c r="D55" s="1"/>
      <c r="E55" s="1"/>
      <c r="F55" s="1"/>
    </row>
    <row r="56" spans="1:6" ht="15">
      <c r="A56" s="1"/>
      <c r="B56" s="4" t="s">
        <v>171</v>
      </c>
      <c r="C56" s="5"/>
      <c r="D56" s="1"/>
      <c r="E56" s="1"/>
      <c r="F56" s="1"/>
    </row>
    <row r="57" spans="1:6" ht="15">
      <c r="A57" s="1"/>
      <c r="B57" s="4" t="s">
        <v>172</v>
      </c>
      <c r="C57" s="62">
        <v>5264610</v>
      </c>
      <c r="D57" s="1"/>
      <c r="E57" s="1"/>
      <c r="F57" s="1"/>
    </row>
    <row r="58" spans="1:6" ht="15">
      <c r="A58" s="1"/>
      <c r="B58" s="4" t="s">
        <v>282</v>
      </c>
      <c r="C58" s="47">
        <f>C57/C55*100</f>
        <v>75.341692372752192</v>
      </c>
      <c r="D58" s="1"/>
      <c r="E58" s="1"/>
      <c r="F58" s="1"/>
    </row>
    <row r="59" spans="1:6" ht="15">
      <c r="A59" s="1"/>
      <c r="B59" s="4" t="s">
        <v>173</v>
      </c>
      <c r="C59" s="5">
        <v>5202065</v>
      </c>
      <c r="D59" s="1"/>
      <c r="E59" s="1"/>
      <c r="F59" s="1"/>
    </row>
    <row r="60" spans="1:6" ht="16" thickBot="1">
      <c r="A60" s="1"/>
      <c r="B60" s="6" t="s">
        <v>329</v>
      </c>
      <c r="C60" s="48">
        <f>C59/C57*100</f>
        <v>98.811972776710917</v>
      </c>
      <c r="D60" s="1"/>
      <c r="E60" s="1"/>
      <c r="F60" s="1"/>
    </row>
    <row r="61" spans="1:6" ht="16" thickTop="1" thickBot="1">
      <c r="A61" s="1"/>
      <c r="B61" s="1"/>
      <c r="C61" s="1"/>
      <c r="D61" s="1"/>
      <c r="E61" s="1"/>
      <c r="F61" s="1"/>
    </row>
    <row r="62" spans="1:6" ht="17" thickTop="1" thickBot="1">
      <c r="A62" s="1"/>
      <c r="B62" s="7" t="s">
        <v>174</v>
      </c>
      <c r="C62" s="8" t="s">
        <v>216</v>
      </c>
      <c r="D62" s="9" t="s">
        <v>217</v>
      </c>
      <c r="E62" s="9" t="s">
        <v>215</v>
      </c>
      <c r="F62" s="10" t="s">
        <v>203</v>
      </c>
    </row>
    <row r="63" spans="1:6" ht="31" thickTop="1">
      <c r="A63" s="1"/>
      <c r="B63" s="11" t="s">
        <v>95</v>
      </c>
      <c r="C63" s="12">
        <v>2262943</v>
      </c>
      <c r="D63" s="13">
        <v>43.5</v>
      </c>
      <c r="E63" s="26">
        <v>125</v>
      </c>
      <c r="F63" s="15">
        <f>125/240*100</f>
        <v>52.083333333333336</v>
      </c>
    </row>
    <row r="64" spans="1:6" ht="15">
      <c r="A64" s="1"/>
      <c r="B64" s="16" t="s">
        <v>271</v>
      </c>
      <c r="C64" s="17">
        <v>1260374</v>
      </c>
      <c r="D64" s="18">
        <v>24.23</v>
      </c>
      <c r="E64" s="27">
        <v>69</v>
      </c>
      <c r="F64" s="20">
        <f>69/240*100</f>
        <v>28.749999999999996</v>
      </c>
    </row>
    <row r="65" spans="1:6" ht="15">
      <c r="A65" s="1"/>
      <c r="B65" s="16" t="s">
        <v>96</v>
      </c>
      <c r="C65" s="17">
        <v>338478</v>
      </c>
      <c r="D65" s="18">
        <v>6.51</v>
      </c>
      <c r="E65" s="27">
        <v>18</v>
      </c>
      <c r="F65" s="20">
        <f>18/240*100</f>
        <v>7.5</v>
      </c>
    </row>
    <row r="66" spans="1:6" ht="15">
      <c r="A66" s="1"/>
      <c r="B66" s="16" t="s">
        <v>270</v>
      </c>
      <c r="C66" s="17">
        <v>283094</v>
      </c>
      <c r="D66" s="18">
        <v>5.44</v>
      </c>
      <c r="E66" s="27">
        <v>15</v>
      </c>
      <c r="F66" s="20">
        <f>15/240*100</f>
        <v>6.25</v>
      </c>
    </row>
    <row r="67" spans="1:6" ht="15">
      <c r="A67" s="1"/>
      <c r="B67" s="16" t="s">
        <v>97</v>
      </c>
      <c r="C67" s="17">
        <v>245849</v>
      </c>
      <c r="D67" s="18">
        <v>4.7300000000000004</v>
      </c>
      <c r="E67" s="27">
        <v>13</v>
      </c>
      <c r="F67" s="20">
        <f>13/240*100</f>
        <v>5.416666666666667</v>
      </c>
    </row>
    <row r="68" spans="1:6" ht="30">
      <c r="A68" s="1"/>
      <c r="B68" s="16" t="s">
        <v>108</v>
      </c>
      <c r="C68" s="17">
        <v>197057</v>
      </c>
      <c r="D68" s="18">
        <v>3.79</v>
      </c>
      <c r="E68" s="27"/>
      <c r="F68" s="20"/>
    </row>
    <row r="69" spans="1:6" ht="15">
      <c r="A69" s="1"/>
      <c r="B69" s="16" t="s">
        <v>164</v>
      </c>
      <c r="C69" s="17">
        <v>78606</v>
      </c>
      <c r="D69" s="18">
        <v>1.51</v>
      </c>
      <c r="E69" s="27"/>
      <c r="F69" s="20"/>
    </row>
    <row r="70" spans="1:6" ht="15">
      <c r="A70" s="1"/>
      <c r="B70" s="16" t="s">
        <v>23</v>
      </c>
      <c r="C70" s="17">
        <v>77641</v>
      </c>
      <c r="D70" s="18">
        <v>1.49</v>
      </c>
      <c r="E70" s="27"/>
      <c r="F70" s="20"/>
    </row>
    <row r="71" spans="1:6" ht="15">
      <c r="A71" s="1"/>
      <c r="B71" s="16" t="s">
        <v>24</v>
      </c>
      <c r="C71" s="17">
        <v>74350</v>
      </c>
      <c r="D71" s="18">
        <v>1.43</v>
      </c>
      <c r="E71" s="27"/>
      <c r="F71" s="20"/>
    </row>
    <row r="72" spans="1:6" ht="15">
      <c r="A72" s="1"/>
      <c r="B72" s="16" t="s">
        <v>25</v>
      </c>
      <c r="C72" s="17">
        <v>73205</v>
      </c>
      <c r="D72" s="18">
        <v>1.41</v>
      </c>
      <c r="E72" s="27"/>
      <c r="F72" s="20"/>
    </row>
    <row r="73" spans="1:6" ht="30">
      <c r="A73" s="1"/>
      <c r="B73" s="16" t="s">
        <v>26</v>
      </c>
      <c r="C73" s="17">
        <v>40642</v>
      </c>
      <c r="D73" s="18">
        <v>0.78</v>
      </c>
      <c r="E73" s="27"/>
      <c r="F73" s="20"/>
    </row>
    <row r="74" spans="1:6" ht="30">
      <c r="A74" s="1"/>
      <c r="B74" s="16" t="s">
        <v>27</v>
      </c>
      <c r="C74" s="17">
        <v>31884</v>
      </c>
      <c r="D74" s="18">
        <v>0.61</v>
      </c>
      <c r="E74" s="27"/>
      <c r="F74" s="20"/>
    </row>
    <row r="75" spans="1:6" ht="30">
      <c r="A75" s="1"/>
      <c r="B75" s="16" t="s">
        <v>148</v>
      </c>
      <c r="C75" s="17">
        <v>27853</v>
      </c>
      <c r="D75" s="18">
        <v>0.54</v>
      </c>
      <c r="E75" s="27"/>
      <c r="F75" s="20"/>
    </row>
    <row r="76" spans="1:6" ht="15">
      <c r="A76" s="1"/>
      <c r="B76" s="16" t="s">
        <v>77</v>
      </c>
      <c r="C76" s="17">
        <v>14145</v>
      </c>
      <c r="D76" s="18">
        <v>0.27</v>
      </c>
      <c r="E76" s="27"/>
      <c r="F76" s="20"/>
    </row>
    <row r="77" spans="1:6" ht="30">
      <c r="A77" s="1"/>
      <c r="B77" s="16" t="s">
        <v>28</v>
      </c>
      <c r="C77" s="17">
        <v>13176</v>
      </c>
      <c r="D77" s="18">
        <v>0.25</v>
      </c>
      <c r="E77" s="27"/>
      <c r="F77" s="20"/>
    </row>
    <row r="78" spans="1:6" ht="45">
      <c r="A78" s="1"/>
      <c r="B78" s="16" t="s">
        <v>29</v>
      </c>
      <c r="C78" s="17">
        <v>12978</v>
      </c>
      <c r="D78" s="18">
        <v>0.25</v>
      </c>
      <c r="E78" s="27"/>
      <c r="F78" s="20"/>
    </row>
    <row r="79" spans="1:6" ht="15">
      <c r="A79" s="1"/>
      <c r="B79" s="49" t="s">
        <v>229</v>
      </c>
      <c r="C79" s="17">
        <v>12561</v>
      </c>
      <c r="D79" s="18">
        <v>0.24</v>
      </c>
      <c r="E79" s="27"/>
      <c r="F79" s="20"/>
    </row>
    <row r="80" spans="1:6" ht="15">
      <c r="A80" s="1"/>
      <c r="B80" s="16" t="s">
        <v>30</v>
      </c>
      <c r="C80" s="17">
        <v>10105</v>
      </c>
      <c r="D80" s="18">
        <v>0.19</v>
      </c>
      <c r="E80" s="27"/>
      <c r="F80" s="20"/>
    </row>
    <row r="81" spans="1:6" ht="30">
      <c r="A81" s="1"/>
      <c r="B81" s="16" t="s">
        <v>31</v>
      </c>
      <c r="C81" s="17">
        <v>8923</v>
      </c>
      <c r="D81" s="18">
        <v>0.17</v>
      </c>
      <c r="E81" s="27"/>
      <c r="F81" s="20"/>
    </row>
    <row r="82" spans="1:6" ht="15">
      <c r="A82" s="1"/>
      <c r="B82" s="16" t="s">
        <v>85</v>
      </c>
      <c r="C82" s="17">
        <v>8246</v>
      </c>
      <c r="D82" s="18">
        <v>0.16</v>
      </c>
      <c r="E82" s="27"/>
      <c r="F82" s="20"/>
    </row>
    <row r="83" spans="1:6" ht="15">
      <c r="A83" s="1"/>
      <c r="B83" s="16" t="s">
        <v>32</v>
      </c>
      <c r="C83" s="17">
        <v>7463</v>
      </c>
      <c r="D83" s="18">
        <v>0.14000000000000001</v>
      </c>
      <c r="E83" s="27"/>
      <c r="F83" s="20"/>
    </row>
    <row r="84" spans="1:6" ht="15">
      <c r="A84" s="1"/>
      <c r="B84" s="16" t="s">
        <v>15</v>
      </c>
      <c r="C84" s="17">
        <v>7447</v>
      </c>
      <c r="D84" s="18">
        <v>0.14000000000000001</v>
      </c>
      <c r="E84" s="27"/>
      <c r="F84" s="20"/>
    </row>
    <row r="85" spans="1:6" ht="15">
      <c r="A85" s="1"/>
      <c r="B85" s="16" t="s">
        <v>33</v>
      </c>
      <c r="C85" s="17">
        <v>6439</v>
      </c>
      <c r="D85" s="18">
        <v>0.12</v>
      </c>
      <c r="E85" s="27"/>
      <c r="F85" s="20"/>
    </row>
    <row r="86" spans="1:6" ht="15">
      <c r="A86" s="1"/>
      <c r="B86" s="16" t="s">
        <v>113</v>
      </c>
      <c r="C86" s="17">
        <v>6019</v>
      </c>
      <c r="D86" s="18">
        <v>0.12</v>
      </c>
      <c r="E86" s="27"/>
      <c r="F86" s="20"/>
    </row>
    <row r="87" spans="1:6" ht="30">
      <c r="A87" s="1"/>
      <c r="B87" s="16" t="s">
        <v>114</v>
      </c>
      <c r="C87" s="17">
        <v>5957</v>
      </c>
      <c r="D87" s="18">
        <v>0.11</v>
      </c>
      <c r="E87" s="27"/>
      <c r="F87" s="20"/>
    </row>
    <row r="88" spans="1:6" ht="15">
      <c r="A88" s="1"/>
      <c r="B88" s="16" t="s">
        <v>115</v>
      </c>
      <c r="C88" s="17">
        <v>5029</v>
      </c>
      <c r="D88" s="18">
        <v>0.1</v>
      </c>
      <c r="E88" s="27"/>
      <c r="F88" s="20"/>
    </row>
    <row r="89" spans="1:6" ht="30">
      <c r="A89" s="1"/>
      <c r="B89" s="16" t="s">
        <v>89</v>
      </c>
      <c r="C89" s="17">
        <v>4703</v>
      </c>
      <c r="D89" s="18">
        <v>0.09</v>
      </c>
      <c r="E89" s="27"/>
      <c r="F89" s="20"/>
    </row>
    <row r="90" spans="1:6" ht="15">
      <c r="A90" s="1"/>
      <c r="B90" s="16" t="s">
        <v>149</v>
      </c>
      <c r="C90" s="17">
        <v>4300</v>
      </c>
      <c r="D90" s="18">
        <v>0.08</v>
      </c>
      <c r="E90" s="27"/>
      <c r="F90" s="20"/>
    </row>
    <row r="91" spans="1:6" ht="15">
      <c r="A91" s="1"/>
      <c r="B91" s="16" t="s">
        <v>234</v>
      </c>
      <c r="C91" s="17">
        <v>3999</v>
      </c>
      <c r="D91" s="18">
        <v>0.08</v>
      </c>
      <c r="E91" s="27"/>
      <c r="F91" s="20"/>
    </row>
    <row r="92" spans="1:6" ht="30">
      <c r="A92" s="1"/>
      <c r="B92" s="16" t="s">
        <v>116</v>
      </c>
      <c r="C92" s="17">
        <v>3827</v>
      </c>
      <c r="D92" s="18">
        <v>7.0000000000000007E-2</v>
      </c>
      <c r="E92" s="27"/>
      <c r="F92" s="20"/>
    </row>
    <row r="93" spans="1:6" ht="30">
      <c r="A93" s="1"/>
      <c r="B93" s="16" t="s">
        <v>83</v>
      </c>
      <c r="C93" s="17">
        <v>3661</v>
      </c>
      <c r="D93" s="18">
        <v>7.0000000000000007E-2</v>
      </c>
      <c r="E93" s="27"/>
      <c r="F93" s="20"/>
    </row>
    <row r="94" spans="1:6" ht="30">
      <c r="A94" s="1"/>
      <c r="B94" s="16" t="s">
        <v>34</v>
      </c>
      <c r="C94" s="17">
        <v>3652</v>
      </c>
      <c r="D94" s="18">
        <v>7.0000000000000007E-2</v>
      </c>
      <c r="E94" s="27"/>
      <c r="F94" s="20"/>
    </row>
    <row r="95" spans="1:6" ht="15">
      <c r="A95" s="1"/>
      <c r="B95" s="16" t="s">
        <v>35</v>
      </c>
      <c r="C95" s="17">
        <v>3558</v>
      </c>
      <c r="D95" s="18">
        <v>7.0000000000000007E-2</v>
      </c>
      <c r="E95" s="27"/>
      <c r="F95" s="20"/>
    </row>
    <row r="96" spans="1:6" ht="30">
      <c r="A96" s="1"/>
      <c r="B96" s="16" t="s">
        <v>87</v>
      </c>
      <c r="C96" s="17">
        <v>3457</v>
      </c>
      <c r="D96" s="18">
        <v>7.0000000000000007E-2</v>
      </c>
      <c r="E96" s="27"/>
      <c r="F96" s="20"/>
    </row>
    <row r="97" spans="1:6" ht="30">
      <c r="A97" s="1"/>
      <c r="B97" s="16" t="s">
        <v>107</v>
      </c>
      <c r="C97" s="17">
        <v>2876</v>
      </c>
      <c r="D97" s="18">
        <v>0.06</v>
      </c>
      <c r="E97" s="27"/>
      <c r="F97" s="20"/>
    </row>
    <row r="98" spans="1:6" ht="15">
      <c r="A98" s="1"/>
      <c r="B98" s="16" t="s">
        <v>106</v>
      </c>
      <c r="C98" s="17">
        <v>2450</v>
      </c>
      <c r="D98" s="18">
        <v>0.05</v>
      </c>
      <c r="E98" s="27"/>
      <c r="F98" s="20"/>
    </row>
    <row r="99" spans="1:6" ht="15">
      <c r="A99" s="1"/>
      <c r="B99" s="16" t="s">
        <v>105</v>
      </c>
      <c r="C99" s="17">
        <v>1973</v>
      </c>
      <c r="D99" s="18">
        <v>0.04</v>
      </c>
      <c r="E99" s="27"/>
      <c r="F99" s="20"/>
    </row>
    <row r="100" spans="1:6" ht="30">
      <c r="A100" s="1"/>
      <c r="B100" s="16" t="s">
        <v>153</v>
      </c>
      <c r="C100" s="17">
        <v>1924</v>
      </c>
      <c r="D100" s="18">
        <v>0.04</v>
      </c>
      <c r="E100" s="27"/>
      <c r="F100" s="20"/>
    </row>
    <row r="101" spans="1:6" ht="15">
      <c r="A101" s="1"/>
      <c r="B101" s="16" t="s">
        <v>104</v>
      </c>
      <c r="C101" s="17">
        <v>1605</v>
      </c>
      <c r="D101" s="18">
        <v>0.03</v>
      </c>
      <c r="E101" s="27"/>
      <c r="F101" s="20"/>
    </row>
    <row r="102" spans="1:6" ht="15">
      <c r="A102" s="1"/>
      <c r="B102" s="16" t="s">
        <v>103</v>
      </c>
      <c r="C102" s="17">
        <v>1357</v>
      </c>
      <c r="D102" s="18">
        <v>0.03</v>
      </c>
      <c r="E102" s="27"/>
      <c r="F102" s="20"/>
    </row>
    <row r="103" spans="1:6" ht="15">
      <c r="A103" s="1"/>
      <c r="B103" s="16" t="s">
        <v>102</v>
      </c>
      <c r="C103" s="17">
        <v>1165</v>
      </c>
      <c r="D103" s="18">
        <v>0.02</v>
      </c>
      <c r="E103" s="27"/>
      <c r="F103" s="20"/>
    </row>
    <row r="104" spans="1:6" ht="30">
      <c r="A104" s="1"/>
      <c r="B104" s="16" t="s">
        <v>101</v>
      </c>
      <c r="C104" s="17">
        <v>372</v>
      </c>
      <c r="D104" s="18">
        <v>0.01</v>
      </c>
      <c r="E104" s="27"/>
      <c r="F104" s="20"/>
    </row>
    <row r="105" spans="1:6" ht="15">
      <c r="A105" s="1"/>
      <c r="B105" s="16" t="s">
        <v>100</v>
      </c>
      <c r="C105" s="17">
        <v>143</v>
      </c>
      <c r="D105" s="18">
        <v>0</v>
      </c>
      <c r="E105" s="27"/>
      <c r="F105" s="20"/>
    </row>
    <row r="106" spans="1:6" ht="30">
      <c r="A106" s="1"/>
      <c r="B106" s="16" t="s">
        <v>135</v>
      </c>
      <c r="C106" s="17">
        <v>57</v>
      </c>
      <c r="D106" s="18">
        <v>0</v>
      </c>
      <c r="E106" s="27"/>
      <c r="F106" s="20"/>
    </row>
    <row r="107" spans="1:6" ht="15">
      <c r="A107" s="1"/>
      <c r="B107" s="16" t="s">
        <v>99</v>
      </c>
      <c r="C107" s="17">
        <v>0</v>
      </c>
      <c r="D107" s="18">
        <v>0</v>
      </c>
      <c r="E107" s="27"/>
      <c r="F107" s="20"/>
    </row>
    <row r="108" spans="1:6" ht="16" thickBot="1">
      <c r="A108" s="1"/>
      <c r="B108" s="16" t="s">
        <v>98</v>
      </c>
      <c r="C108" s="17">
        <v>0</v>
      </c>
      <c r="D108" s="18">
        <v>0</v>
      </c>
      <c r="E108" s="26"/>
      <c r="F108" s="15"/>
    </row>
    <row r="109" spans="1:6" ht="15.75" customHeight="1" thickTop="1" thickBot="1">
      <c r="A109" s="1"/>
      <c r="B109" s="21" t="s">
        <v>179</v>
      </c>
      <c r="C109" s="22"/>
      <c r="D109" s="23"/>
      <c r="E109" s="28">
        <v>240</v>
      </c>
      <c r="F109" s="25"/>
    </row>
    <row r="110" spans="1:6" ht="15" thickTop="1"/>
    <row r="112" spans="1:6" ht="15" thickBot="1">
      <c r="A112" s="307" t="s">
        <v>156</v>
      </c>
      <c r="B112" s="307"/>
      <c r="C112" s="1"/>
      <c r="D112" s="1"/>
      <c r="E112" s="1"/>
      <c r="F112" s="1"/>
    </row>
    <row r="113" spans="1:6" ht="16" thickTop="1">
      <c r="A113" s="1"/>
      <c r="B113" s="2" t="s">
        <v>170</v>
      </c>
      <c r="C113" s="3">
        <v>6895764</v>
      </c>
      <c r="D113" s="1"/>
      <c r="E113" s="1"/>
      <c r="F113" s="1"/>
    </row>
    <row r="114" spans="1:6" ht="15">
      <c r="A114" s="1"/>
      <c r="B114" s="4" t="s">
        <v>171</v>
      </c>
      <c r="C114" s="5"/>
      <c r="D114" s="1"/>
      <c r="E114" s="1"/>
      <c r="F114" s="1"/>
    </row>
    <row r="115" spans="1:6" ht="15">
      <c r="A115" s="1"/>
      <c r="B115" s="4" t="s">
        <v>261</v>
      </c>
      <c r="C115" s="62">
        <v>4291264</v>
      </c>
      <c r="D115" s="1"/>
      <c r="E115" s="1"/>
      <c r="F115" s="1"/>
    </row>
    <row r="116" spans="1:6" ht="15">
      <c r="A116" s="1"/>
      <c r="B116" s="4" t="s">
        <v>282</v>
      </c>
      <c r="C116" s="47">
        <f>C115/C113*100</f>
        <v>62.23043596039539</v>
      </c>
      <c r="D116" s="1"/>
      <c r="E116" s="1"/>
      <c r="F116" s="1"/>
    </row>
    <row r="117" spans="1:6" ht="15">
      <c r="A117" s="1"/>
      <c r="B117" s="4" t="s">
        <v>173</v>
      </c>
      <c r="C117" s="5">
        <v>4255301</v>
      </c>
      <c r="D117" s="1"/>
      <c r="E117" s="1"/>
      <c r="F117" s="1"/>
    </row>
    <row r="118" spans="1:6" ht="16" thickBot="1">
      <c r="A118" s="1"/>
      <c r="B118" s="6" t="s">
        <v>329</v>
      </c>
      <c r="C118" s="48">
        <f>C117/C115*100</f>
        <v>99.161948554085697</v>
      </c>
      <c r="D118" s="1"/>
      <c r="E118" s="1"/>
      <c r="F118" s="1"/>
    </row>
    <row r="119" spans="1:6" ht="16" thickTop="1" thickBot="1">
      <c r="A119" s="1"/>
      <c r="B119" s="1"/>
      <c r="C119" s="1"/>
      <c r="D119" s="1"/>
      <c r="E119" s="1"/>
      <c r="F119" s="1"/>
    </row>
    <row r="120" spans="1:6" ht="17" thickTop="1" thickBot="1">
      <c r="A120" s="1"/>
      <c r="B120" s="7" t="s">
        <v>174</v>
      </c>
      <c r="C120" s="8" t="s">
        <v>216</v>
      </c>
      <c r="D120" s="9" t="s">
        <v>217</v>
      </c>
      <c r="E120" s="9" t="s">
        <v>215</v>
      </c>
      <c r="F120" s="10" t="s">
        <v>163</v>
      </c>
    </row>
    <row r="121" spans="1:6" ht="31" thickTop="1">
      <c r="A121" s="1"/>
      <c r="B121" s="11" t="s">
        <v>336</v>
      </c>
      <c r="C121" s="12">
        <v>2223714</v>
      </c>
      <c r="D121" s="13">
        <v>52.26</v>
      </c>
      <c r="E121" s="26">
        <v>137</v>
      </c>
      <c r="F121" s="15">
        <f>137/240*100</f>
        <v>57.083333333333329</v>
      </c>
    </row>
    <row r="122" spans="1:6" ht="30">
      <c r="A122" s="1"/>
      <c r="B122" s="16" t="s">
        <v>67</v>
      </c>
      <c r="C122" s="17">
        <v>939308</v>
      </c>
      <c r="D122" s="18">
        <v>22.07</v>
      </c>
      <c r="E122" s="27">
        <v>58</v>
      </c>
      <c r="F122" s="20">
        <f>58/240*100</f>
        <v>24.166666666666668</v>
      </c>
    </row>
    <row r="123" spans="1:6" ht="75">
      <c r="A123" s="1"/>
      <c r="B123" s="16" t="s">
        <v>335</v>
      </c>
      <c r="C123" s="17">
        <v>323429</v>
      </c>
      <c r="D123" s="18">
        <v>7.6</v>
      </c>
      <c r="E123" s="27">
        <v>19</v>
      </c>
      <c r="F123" s="20">
        <f>19/240*100</f>
        <v>7.9166666666666661</v>
      </c>
    </row>
    <row r="124" spans="1:6" ht="15">
      <c r="A124" s="1"/>
      <c r="B124" s="16" t="s">
        <v>162</v>
      </c>
      <c r="C124" s="17">
        <v>234058</v>
      </c>
      <c r="D124" s="18">
        <v>5.5</v>
      </c>
      <c r="E124" s="27">
        <v>14</v>
      </c>
      <c r="F124" s="20">
        <f>14/240*100</f>
        <v>5.833333333333333</v>
      </c>
    </row>
    <row r="125" spans="1:6" ht="15">
      <c r="A125" s="1"/>
      <c r="B125" s="16" t="s">
        <v>299</v>
      </c>
      <c r="C125" s="17">
        <v>209796</v>
      </c>
      <c r="D125" s="18">
        <v>4.93</v>
      </c>
      <c r="E125" s="27">
        <v>12</v>
      </c>
      <c r="F125" s="20">
        <f>12/240*100</f>
        <v>5</v>
      </c>
    </row>
    <row r="126" spans="1:6" ht="15">
      <c r="A126" s="1"/>
      <c r="B126" s="16" t="s">
        <v>164</v>
      </c>
      <c r="C126" s="17">
        <v>50864</v>
      </c>
      <c r="D126" s="18">
        <v>1.2</v>
      </c>
      <c r="E126" s="27"/>
      <c r="F126" s="20"/>
    </row>
    <row r="127" spans="1:6" ht="15">
      <c r="A127" s="1"/>
      <c r="B127" s="16" t="s">
        <v>165</v>
      </c>
      <c r="C127" s="17">
        <v>46765</v>
      </c>
      <c r="D127" s="18">
        <v>1.1000000000000001</v>
      </c>
      <c r="E127" s="27"/>
      <c r="F127" s="20"/>
    </row>
    <row r="128" spans="1:6" ht="15">
      <c r="A128" s="1"/>
      <c r="B128" s="16" t="s">
        <v>69</v>
      </c>
      <c r="C128" s="17">
        <v>26614</v>
      </c>
      <c r="D128" s="18">
        <v>0.63</v>
      </c>
      <c r="E128" s="27"/>
      <c r="F128" s="20"/>
    </row>
    <row r="129" spans="1:6" ht="30">
      <c r="A129" s="1"/>
      <c r="B129" s="16" t="s">
        <v>68</v>
      </c>
      <c r="C129" s="17">
        <v>20433</v>
      </c>
      <c r="D129" s="18">
        <v>0.48</v>
      </c>
      <c r="E129" s="27"/>
      <c r="F129" s="20"/>
    </row>
    <row r="130" spans="1:6" ht="15">
      <c r="A130" s="1"/>
      <c r="B130" s="49" t="s">
        <v>229</v>
      </c>
      <c r="C130" s="17">
        <v>19335</v>
      </c>
      <c r="D130" s="18">
        <v>0.45</v>
      </c>
      <c r="E130" s="27"/>
      <c r="F130" s="20"/>
    </row>
    <row r="131" spans="1:6" ht="15">
      <c r="A131" s="1"/>
      <c r="B131" s="16" t="s">
        <v>70</v>
      </c>
      <c r="C131" s="17">
        <v>16061</v>
      </c>
      <c r="D131" s="18">
        <v>0.38</v>
      </c>
      <c r="E131" s="27"/>
      <c r="F131" s="20"/>
    </row>
    <row r="132" spans="1:6" ht="15">
      <c r="A132" s="1"/>
      <c r="B132" s="16" t="s">
        <v>71</v>
      </c>
      <c r="C132" s="17">
        <v>13638</v>
      </c>
      <c r="D132" s="18">
        <v>0.32</v>
      </c>
      <c r="E132" s="27"/>
      <c r="F132" s="20"/>
    </row>
    <row r="133" spans="1:6" ht="15">
      <c r="A133" s="1"/>
      <c r="B133" s="16" t="s">
        <v>72</v>
      </c>
      <c r="C133" s="17">
        <v>11747</v>
      </c>
      <c r="D133" s="18">
        <v>0.28000000000000003</v>
      </c>
      <c r="E133" s="27"/>
      <c r="F133" s="20"/>
    </row>
    <row r="134" spans="1:6" ht="30">
      <c r="A134" s="1"/>
      <c r="B134" s="16" t="s">
        <v>213</v>
      </c>
      <c r="C134" s="17">
        <v>10152</v>
      </c>
      <c r="D134" s="18">
        <v>0.24</v>
      </c>
      <c r="E134" s="27"/>
      <c r="F134" s="20"/>
    </row>
    <row r="135" spans="1:6" ht="30">
      <c r="A135" s="1"/>
      <c r="B135" s="16" t="s">
        <v>73</v>
      </c>
      <c r="C135" s="17">
        <v>10062</v>
      </c>
      <c r="D135" s="18">
        <v>0.24</v>
      </c>
      <c r="E135" s="27"/>
      <c r="F135" s="20"/>
    </row>
    <row r="136" spans="1:6" ht="30">
      <c r="A136" s="1"/>
      <c r="B136" s="16" t="s">
        <v>79</v>
      </c>
      <c r="C136" s="17">
        <v>9664</v>
      </c>
      <c r="D136" s="18">
        <v>0.23</v>
      </c>
      <c r="E136" s="27"/>
      <c r="F136" s="20"/>
    </row>
    <row r="137" spans="1:6" ht="15">
      <c r="A137" s="1"/>
      <c r="B137" s="16" t="s">
        <v>80</v>
      </c>
      <c r="C137" s="17">
        <v>7281</v>
      </c>
      <c r="D137" s="18">
        <v>0.17</v>
      </c>
      <c r="E137" s="27"/>
      <c r="F137" s="20"/>
    </row>
    <row r="138" spans="1:6" ht="30">
      <c r="A138" s="1"/>
      <c r="B138" s="16" t="s">
        <v>148</v>
      </c>
      <c r="C138" s="17">
        <v>7099</v>
      </c>
      <c r="D138" s="18">
        <v>0.17</v>
      </c>
      <c r="E138" s="27"/>
      <c r="F138" s="20"/>
    </row>
    <row r="139" spans="1:6" ht="30">
      <c r="A139" s="1"/>
      <c r="B139" s="16" t="s">
        <v>81</v>
      </c>
      <c r="C139" s="17">
        <v>6875</v>
      </c>
      <c r="D139" s="18">
        <v>0.16</v>
      </c>
      <c r="E139" s="27"/>
      <c r="F139" s="20"/>
    </row>
    <row r="140" spans="1:6" ht="15">
      <c r="A140" s="1"/>
      <c r="B140" s="16" t="s">
        <v>82</v>
      </c>
      <c r="C140" s="17">
        <v>6795</v>
      </c>
      <c r="D140" s="18">
        <v>0.16</v>
      </c>
      <c r="E140" s="27"/>
      <c r="F140" s="20"/>
    </row>
    <row r="141" spans="1:6" ht="30">
      <c r="A141" s="1"/>
      <c r="B141" s="16" t="s">
        <v>83</v>
      </c>
      <c r="C141" s="17">
        <v>6754</v>
      </c>
      <c r="D141" s="18">
        <v>0.16</v>
      </c>
      <c r="E141" s="27"/>
      <c r="F141" s="20"/>
    </row>
    <row r="142" spans="1:6" ht="30">
      <c r="A142" s="1"/>
      <c r="B142" s="16" t="s">
        <v>84</v>
      </c>
      <c r="C142" s="17">
        <v>6377</v>
      </c>
      <c r="D142" s="18">
        <v>0.15</v>
      </c>
      <c r="E142" s="27"/>
      <c r="F142" s="20"/>
    </row>
    <row r="143" spans="1:6" ht="15">
      <c r="A143" s="1"/>
      <c r="B143" s="16" t="s">
        <v>85</v>
      </c>
      <c r="C143" s="17">
        <v>5912</v>
      </c>
      <c r="D143" s="18">
        <v>0.14000000000000001</v>
      </c>
      <c r="E143" s="27"/>
      <c r="F143" s="20"/>
    </row>
    <row r="144" spans="1:6" ht="15">
      <c r="A144" s="1"/>
      <c r="B144" s="16" t="s">
        <v>86</v>
      </c>
      <c r="C144" s="17">
        <v>5886</v>
      </c>
      <c r="D144" s="18">
        <v>0.14000000000000001</v>
      </c>
      <c r="E144" s="27"/>
      <c r="F144" s="20"/>
    </row>
    <row r="145" spans="1:6" ht="15">
      <c r="A145" s="1"/>
      <c r="B145" s="16" t="s">
        <v>149</v>
      </c>
      <c r="C145" s="17">
        <v>5534</v>
      </c>
      <c r="D145" s="18">
        <v>0.13</v>
      </c>
      <c r="E145" s="27"/>
      <c r="F145" s="20"/>
    </row>
    <row r="146" spans="1:6" ht="15">
      <c r="A146" s="1"/>
      <c r="B146" s="16" t="s">
        <v>13</v>
      </c>
      <c r="C146" s="17">
        <v>4386</v>
      </c>
      <c r="D146" s="18">
        <v>0.1</v>
      </c>
      <c r="E146" s="27"/>
      <c r="F146" s="20"/>
    </row>
    <row r="147" spans="1:6" ht="15">
      <c r="A147" s="1"/>
      <c r="B147" s="16" t="s">
        <v>14</v>
      </c>
      <c r="C147" s="17">
        <v>3720</v>
      </c>
      <c r="D147" s="18">
        <v>0.09</v>
      </c>
      <c r="E147" s="27"/>
      <c r="F147" s="20"/>
    </row>
    <row r="148" spans="1:6" ht="15">
      <c r="A148" s="1"/>
      <c r="B148" s="16" t="s">
        <v>15</v>
      </c>
      <c r="C148" s="17">
        <v>3654</v>
      </c>
      <c r="D148" s="18">
        <v>0.09</v>
      </c>
      <c r="E148" s="27"/>
      <c r="F148" s="20"/>
    </row>
    <row r="149" spans="1:6" ht="30">
      <c r="A149" s="1"/>
      <c r="B149" s="16" t="s">
        <v>16</v>
      </c>
      <c r="C149" s="17">
        <v>3437</v>
      </c>
      <c r="D149" s="18">
        <v>0.08</v>
      </c>
      <c r="E149" s="27"/>
      <c r="F149" s="20"/>
    </row>
    <row r="150" spans="1:6" ht="15">
      <c r="A150" s="1"/>
      <c r="B150" s="16" t="s">
        <v>17</v>
      </c>
      <c r="C150" s="17">
        <v>3347</v>
      </c>
      <c r="D150" s="18">
        <v>0.08</v>
      </c>
      <c r="E150" s="27"/>
      <c r="F150" s="20"/>
    </row>
    <row r="151" spans="1:6" ht="30">
      <c r="A151" s="1"/>
      <c r="B151" s="16" t="s">
        <v>89</v>
      </c>
      <c r="C151" s="17">
        <v>2446</v>
      </c>
      <c r="D151" s="18">
        <v>0.06</v>
      </c>
      <c r="E151" s="27"/>
      <c r="F151" s="20"/>
    </row>
    <row r="152" spans="1:6" ht="30">
      <c r="A152" s="1"/>
      <c r="B152" s="16" t="s">
        <v>88</v>
      </c>
      <c r="C152" s="17">
        <v>2301</v>
      </c>
      <c r="D152" s="18">
        <v>0.05</v>
      </c>
      <c r="E152" s="27"/>
      <c r="F152" s="20"/>
    </row>
    <row r="153" spans="1:6" ht="30">
      <c r="A153" s="1"/>
      <c r="B153" s="16" t="s">
        <v>87</v>
      </c>
      <c r="C153" s="17">
        <v>1135</v>
      </c>
      <c r="D153" s="18">
        <v>0.03</v>
      </c>
      <c r="E153" s="27"/>
      <c r="F153" s="20"/>
    </row>
    <row r="154" spans="1:6" ht="30">
      <c r="A154" s="1"/>
      <c r="B154" s="16" t="s">
        <v>78</v>
      </c>
      <c r="C154" s="17">
        <v>670</v>
      </c>
      <c r="D154" s="18">
        <v>0.02</v>
      </c>
      <c r="E154" s="27"/>
      <c r="F154" s="20"/>
    </row>
    <row r="155" spans="1:6" ht="15">
      <c r="A155" s="1"/>
      <c r="B155" s="16" t="s">
        <v>77</v>
      </c>
      <c r="C155" s="17">
        <v>0</v>
      </c>
      <c r="D155" s="18">
        <v>0</v>
      </c>
      <c r="E155" s="27"/>
      <c r="F155" s="20"/>
    </row>
    <row r="156" spans="1:6" ht="15">
      <c r="A156" s="1"/>
      <c r="B156" s="16" t="s">
        <v>76</v>
      </c>
      <c r="C156" s="17">
        <v>0</v>
      </c>
      <c r="D156" s="18">
        <v>0</v>
      </c>
      <c r="E156" s="27"/>
      <c r="F156" s="20"/>
    </row>
    <row r="157" spans="1:6" ht="30">
      <c r="A157" s="1"/>
      <c r="B157" s="16" t="s">
        <v>75</v>
      </c>
      <c r="C157" s="17">
        <v>0</v>
      </c>
      <c r="D157" s="18">
        <v>0</v>
      </c>
      <c r="E157" s="27"/>
      <c r="F157" s="20"/>
    </row>
    <row r="158" spans="1:6" ht="16" thickBot="1">
      <c r="A158" s="1"/>
      <c r="B158" s="16" t="s">
        <v>74</v>
      </c>
      <c r="C158" s="17">
        <v>0</v>
      </c>
      <c r="D158" s="18">
        <v>0</v>
      </c>
      <c r="E158" s="26"/>
      <c r="F158" s="15"/>
    </row>
    <row r="159" spans="1:6" ht="17" thickTop="1" thickBot="1">
      <c r="A159" s="1"/>
      <c r="B159" s="21" t="s">
        <v>179</v>
      </c>
      <c r="C159" s="22">
        <f>SUM(C121:C158)</f>
        <v>4249249</v>
      </c>
      <c r="D159" s="23"/>
      <c r="E159" s="28">
        <v>240</v>
      </c>
      <c r="F159" s="25"/>
    </row>
    <row r="160" spans="1:6" ht="15" thickTop="1"/>
    <row r="162" spans="1:6" ht="15" thickBot="1">
      <c r="A162" s="307" t="s">
        <v>199</v>
      </c>
      <c r="B162" s="307"/>
      <c r="C162" s="1"/>
      <c r="D162" s="1"/>
      <c r="E162" s="1"/>
      <c r="F162" s="1"/>
    </row>
    <row r="163" spans="1:6" ht="16" thickTop="1">
      <c r="A163" s="1"/>
      <c r="B163" s="2" t="s">
        <v>170</v>
      </c>
      <c r="C163" s="3">
        <f>6874668+41483</f>
        <v>6916151</v>
      </c>
      <c r="D163" s="1"/>
      <c r="E163" s="1"/>
      <c r="F163" s="1"/>
    </row>
    <row r="164" spans="1:6" ht="15">
      <c r="A164" s="1"/>
      <c r="B164" s="4" t="s">
        <v>171</v>
      </c>
      <c r="C164" s="5"/>
      <c r="D164" s="1"/>
      <c r="E164" s="1"/>
      <c r="F164" s="1"/>
    </row>
    <row r="165" spans="1:6" ht="15">
      <c r="A165" s="1"/>
      <c r="B165" s="4" t="s">
        <v>172</v>
      </c>
      <c r="C165" s="62">
        <v>4608128</v>
      </c>
      <c r="D165" s="1"/>
      <c r="E165" s="1"/>
      <c r="F165" s="1"/>
    </row>
    <row r="166" spans="1:6" ht="15">
      <c r="A166" s="1"/>
      <c r="B166" s="4" t="s">
        <v>282</v>
      </c>
      <c r="C166" s="47">
        <f>C165/C163*100</f>
        <v>66.62850478539292</v>
      </c>
      <c r="D166" s="1"/>
      <c r="E166" s="1"/>
      <c r="F166" s="1"/>
    </row>
    <row r="167" spans="1:6" ht="15">
      <c r="A167" s="1"/>
      <c r="B167" s="4" t="s">
        <v>173</v>
      </c>
      <c r="C167" s="5">
        <v>4568191</v>
      </c>
      <c r="D167" s="1"/>
      <c r="E167" s="1"/>
      <c r="F167" s="1"/>
    </row>
    <row r="168" spans="1:6" ht="16" thickBot="1">
      <c r="A168" s="1"/>
      <c r="B168" s="6" t="s">
        <v>329</v>
      </c>
      <c r="C168" s="48">
        <f>C167/C165*100</f>
        <v>99.133335705952604</v>
      </c>
      <c r="D168" s="1"/>
      <c r="E168" s="1"/>
      <c r="F168" s="1"/>
    </row>
    <row r="169" spans="1:6" ht="16" thickTop="1" thickBot="1">
      <c r="A169" s="1"/>
      <c r="B169" s="1"/>
      <c r="C169" s="1"/>
      <c r="D169" s="1"/>
      <c r="E169" s="1"/>
      <c r="F169" s="1"/>
    </row>
    <row r="170" spans="1:6" ht="17" thickTop="1" thickBot="1">
      <c r="A170" s="1"/>
      <c r="B170" s="7" t="s">
        <v>174</v>
      </c>
      <c r="C170" s="8" t="s">
        <v>216</v>
      </c>
      <c r="D170" s="9" t="s">
        <v>217</v>
      </c>
      <c r="E170" s="9" t="s">
        <v>215</v>
      </c>
      <c r="F170" s="10" t="s">
        <v>203</v>
      </c>
    </row>
    <row r="171" spans="1:6" ht="31" thickTop="1">
      <c r="A171" s="1"/>
      <c r="B171" s="11" t="s">
        <v>200</v>
      </c>
      <c r="C171" s="12">
        <v>1952513</v>
      </c>
      <c r="D171" s="13">
        <v>42.74</v>
      </c>
      <c r="E171" s="26">
        <v>120</v>
      </c>
      <c r="F171" s="15">
        <f>120/240*100</f>
        <v>50</v>
      </c>
    </row>
    <row r="172" spans="1:6" ht="15">
      <c r="A172" s="1"/>
      <c r="B172" s="16" t="s">
        <v>339</v>
      </c>
      <c r="C172" s="17">
        <v>830338</v>
      </c>
      <c r="D172" s="18">
        <v>18.18</v>
      </c>
      <c r="E172" s="27">
        <v>51</v>
      </c>
      <c r="F172" s="20">
        <f>51/240*100</f>
        <v>21.25</v>
      </c>
    </row>
    <row r="173" spans="1:6" ht="15">
      <c r="A173" s="1"/>
      <c r="B173" s="16" t="s">
        <v>201</v>
      </c>
      <c r="C173" s="17">
        <v>783372</v>
      </c>
      <c r="D173" s="18">
        <v>17.149999999999999</v>
      </c>
      <c r="E173" s="27">
        <v>48</v>
      </c>
      <c r="F173" s="20">
        <f>48/240*100</f>
        <v>20</v>
      </c>
    </row>
    <row r="174" spans="1:6" ht="30">
      <c r="A174" s="1"/>
      <c r="B174" s="16" t="s">
        <v>202</v>
      </c>
      <c r="C174" s="17">
        <v>340395</v>
      </c>
      <c r="D174" s="18">
        <v>7.45</v>
      </c>
      <c r="E174" s="27">
        <v>21</v>
      </c>
      <c r="F174" s="20">
        <f>21/240*100</f>
        <v>8.75</v>
      </c>
    </row>
    <row r="175" spans="1:6" ht="15">
      <c r="A175" s="1"/>
      <c r="B175" s="16" t="s">
        <v>204</v>
      </c>
      <c r="C175" s="17">
        <v>165927</v>
      </c>
      <c r="D175" s="18">
        <v>3.63</v>
      </c>
      <c r="E175" s="27"/>
      <c r="F175" s="20"/>
    </row>
    <row r="176" spans="1:6" ht="15">
      <c r="A176" s="1"/>
      <c r="B176" s="16" t="s">
        <v>205</v>
      </c>
      <c r="C176" s="17">
        <v>157141</v>
      </c>
      <c r="D176" s="18">
        <v>3.44</v>
      </c>
      <c r="E176" s="27"/>
      <c r="F176" s="20"/>
    </row>
    <row r="177" spans="1:6" ht="30">
      <c r="A177" s="1"/>
      <c r="B177" s="16" t="s">
        <v>206</v>
      </c>
      <c r="C177" s="17">
        <v>77671</v>
      </c>
      <c r="D177" s="18">
        <v>1.7</v>
      </c>
      <c r="E177" s="27"/>
      <c r="F177" s="20"/>
    </row>
    <row r="178" spans="1:6" ht="30">
      <c r="A178" s="1"/>
      <c r="B178" s="16" t="s">
        <v>207</v>
      </c>
      <c r="C178" s="17">
        <v>44637</v>
      </c>
      <c r="D178" s="18">
        <v>0.98</v>
      </c>
      <c r="E178" s="27"/>
      <c r="F178" s="20"/>
    </row>
    <row r="179" spans="1:6" ht="15">
      <c r="A179" s="1"/>
      <c r="B179" s="16" t="s">
        <v>208</v>
      </c>
      <c r="C179" s="17">
        <v>33637</v>
      </c>
      <c r="D179" s="18">
        <v>0.74</v>
      </c>
      <c r="E179" s="27"/>
      <c r="F179" s="20"/>
    </row>
    <row r="180" spans="1:6" ht="30">
      <c r="A180" s="1"/>
      <c r="B180" s="16" t="s">
        <v>109</v>
      </c>
      <c r="C180" s="17">
        <v>27636</v>
      </c>
      <c r="D180" s="18">
        <v>0.6</v>
      </c>
      <c r="E180" s="27"/>
      <c r="F180" s="20"/>
    </row>
    <row r="181" spans="1:6" ht="15">
      <c r="A181" s="1"/>
      <c r="B181" s="16" t="s">
        <v>110</v>
      </c>
      <c r="C181" s="17">
        <v>21851</v>
      </c>
      <c r="D181" s="18">
        <v>0.48</v>
      </c>
      <c r="E181" s="27"/>
      <c r="F181" s="20"/>
    </row>
    <row r="182" spans="1:6" ht="15">
      <c r="A182" s="1"/>
      <c r="B182" s="16" t="s">
        <v>111</v>
      </c>
      <c r="C182" s="17">
        <v>17272</v>
      </c>
      <c r="D182" s="18">
        <v>0.38</v>
      </c>
      <c r="E182" s="27"/>
      <c r="F182" s="20"/>
    </row>
    <row r="183" spans="1:6" ht="45">
      <c r="A183" s="1"/>
      <c r="B183" s="16" t="s">
        <v>112</v>
      </c>
      <c r="C183" s="17">
        <v>15504</v>
      </c>
      <c r="D183" s="18">
        <v>0.34</v>
      </c>
      <c r="E183" s="27"/>
      <c r="F183" s="20"/>
    </row>
    <row r="184" spans="1:6" ht="30">
      <c r="A184" s="1"/>
      <c r="B184" s="16" t="s">
        <v>214</v>
      </c>
      <c r="C184" s="17">
        <v>12579</v>
      </c>
      <c r="D184" s="18">
        <v>0.28000000000000003</v>
      </c>
      <c r="E184" s="27"/>
      <c r="F184" s="20"/>
    </row>
    <row r="185" spans="1:6" ht="30">
      <c r="A185" s="1"/>
      <c r="B185" s="16" t="s">
        <v>212</v>
      </c>
      <c r="C185" s="17">
        <v>10822</v>
      </c>
      <c r="D185" s="18">
        <v>0.24</v>
      </c>
      <c r="E185" s="27"/>
      <c r="F185" s="20"/>
    </row>
    <row r="186" spans="1:6" ht="30">
      <c r="A186" s="1"/>
      <c r="B186" s="16" t="s">
        <v>213</v>
      </c>
      <c r="C186" s="17">
        <v>10797</v>
      </c>
      <c r="D186" s="18">
        <v>0.24</v>
      </c>
      <c r="E186" s="27"/>
      <c r="F186" s="20"/>
    </row>
    <row r="187" spans="1:6" ht="15">
      <c r="A187" s="1"/>
      <c r="B187" s="49" t="s">
        <v>229</v>
      </c>
      <c r="C187" s="17">
        <v>9365</v>
      </c>
      <c r="D187" s="18">
        <v>0.21</v>
      </c>
      <c r="E187" s="27"/>
      <c r="F187" s="20"/>
    </row>
    <row r="188" spans="1:6" ht="15">
      <c r="A188" s="1"/>
      <c r="B188" s="16" t="s">
        <v>141</v>
      </c>
      <c r="C188" s="17">
        <v>9373</v>
      </c>
      <c r="D188" s="18">
        <v>0.21</v>
      </c>
      <c r="E188" s="27"/>
      <c r="F188" s="20"/>
    </row>
    <row r="189" spans="1:6" ht="15">
      <c r="A189" s="1"/>
      <c r="B189" s="16" t="s">
        <v>155</v>
      </c>
      <c r="C189" s="17">
        <v>6077</v>
      </c>
      <c r="D189" s="18">
        <v>0.13</v>
      </c>
      <c r="E189" s="27"/>
      <c r="F189" s="20"/>
    </row>
    <row r="190" spans="1:6" ht="30">
      <c r="A190" s="1"/>
      <c r="B190" s="16" t="s">
        <v>154</v>
      </c>
      <c r="C190" s="17">
        <v>5227</v>
      </c>
      <c r="D190" s="18">
        <v>0.11</v>
      </c>
      <c r="E190" s="27"/>
      <c r="F190" s="20"/>
    </row>
    <row r="191" spans="1:6" ht="30">
      <c r="A191" s="1"/>
      <c r="B191" s="16" t="s">
        <v>153</v>
      </c>
      <c r="C191" s="17">
        <v>4804</v>
      </c>
      <c r="D191" s="18">
        <v>0.11</v>
      </c>
      <c r="E191" s="27"/>
      <c r="F191" s="20"/>
    </row>
    <row r="192" spans="1:6" ht="60">
      <c r="A192" s="1"/>
      <c r="B192" s="16" t="s">
        <v>152</v>
      </c>
      <c r="C192" s="17">
        <v>4740</v>
      </c>
      <c r="D192" s="18">
        <v>0.1</v>
      </c>
      <c r="E192" s="27"/>
      <c r="F192" s="20"/>
    </row>
    <row r="193" spans="1:6" ht="30">
      <c r="A193" s="1"/>
      <c r="B193" s="16" t="s">
        <v>151</v>
      </c>
      <c r="C193" s="17">
        <v>4439</v>
      </c>
      <c r="D193" s="18">
        <v>0.1</v>
      </c>
      <c r="E193" s="27"/>
      <c r="F193" s="20"/>
    </row>
    <row r="194" spans="1:6" ht="30">
      <c r="A194" s="1"/>
      <c r="B194" s="16" t="s">
        <v>150</v>
      </c>
      <c r="C194" s="17">
        <v>4267</v>
      </c>
      <c r="D194" s="18">
        <v>0.09</v>
      </c>
      <c r="E194" s="27"/>
      <c r="F194" s="20"/>
    </row>
    <row r="195" spans="1:6" ht="15">
      <c r="A195" s="1"/>
      <c r="B195" s="16" t="s">
        <v>149</v>
      </c>
      <c r="C195" s="17">
        <v>3935</v>
      </c>
      <c r="D195" s="18">
        <v>0.09</v>
      </c>
      <c r="E195" s="27"/>
      <c r="F195" s="20"/>
    </row>
    <row r="196" spans="1:6" ht="15.75" customHeight="1">
      <c r="A196" s="1"/>
      <c r="B196" s="16" t="s">
        <v>148</v>
      </c>
      <c r="C196" s="17">
        <v>3018</v>
      </c>
      <c r="D196" s="18">
        <v>7.0000000000000007E-2</v>
      </c>
      <c r="E196" s="27"/>
      <c r="F196" s="20"/>
    </row>
    <row r="197" spans="1:6" ht="30">
      <c r="A197" s="1"/>
      <c r="B197" s="16" t="s">
        <v>147</v>
      </c>
      <c r="C197" s="17">
        <v>2715</v>
      </c>
      <c r="D197" s="18">
        <v>0.06</v>
      </c>
      <c r="E197" s="27"/>
      <c r="F197" s="20"/>
    </row>
    <row r="198" spans="1:6" ht="15">
      <c r="A198" s="1"/>
      <c r="B198" s="16" t="s">
        <v>52</v>
      </c>
      <c r="C198" s="17">
        <v>2462</v>
      </c>
      <c r="D198" s="18">
        <v>0.05</v>
      </c>
      <c r="E198" s="27"/>
      <c r="F198" s="20"/>
    </row>
    <row r="199" spans="1:6" ht="15">
      <c r="A199" s="1"/>
      <c r="B199" s="16" t="s">
        <v>51</v>
      </c>
      <c r="C199" s="17">
        <v>1601</v>
      </c>
      <c r="D199" s="18">
        <v>0.04</v>
      </c>
      <c r="E199" s="27"/>
      <c r="F199" s="20"/>
    </row>
    <row r="200" spans="1:6" ht="30">
      <c r="A200" s="1"/>
      <c r="B200" s="16" t="s">
        <v>50</v>
      </c>
      <c r="C200" s="17">
        <v>1414</v>
      </c>
      <c r="D200" s="18">
        <v>0.03</v>
      </c>
      <c r="E200" s="27"/>
      <c r="F200" s="20"/>
    </row>
    <row r="201" spans="1:6" ht="30">
      <c r="A201" s="1"/>
      <c r="B201" s="16" t="s">
        <v>49</v>
      </c>
      <c r="C201" s="17">
        <v>1033</v>
      </c>
      <c r="D201" s="18">
        <v>0.02</v>
      </c>
      <c r="E201" s="27"/>
      <c r="F201" s="20"/>
    </row>
    <row r="202" spans="1:6" ht="30">
      <c r="A202" s="1"/>
      <c r="B202" s="16" t="s">
        <v>140</v>
      </c>
      <c r="C202" s="17">
        <v>623</v>
      </c>
      <c r="D202" s="18">
        <v>0.01</v>
      </c>
      <c r="E202" s="27"/>
      <c r="F202" s="20"/>
    </row>
    <row r="203" spans="1:6" ht="45">
      <c r="A203" s="1"/>
      <c r="B203" s="16" t="s">
        <v>138</v>
      </c>
      <c r="C203" s="17">
        <v>524</v>
      </c>
      <c r="D203" s="18">
        <v>0.01</v>
      </c>
      <c r="E203" s="27"/>
      <c r="F203" s="20"/>
    </row>
    <row r="204" spans="1:6" ht="15">
      <c r="A204" s="1"/>
      <c r="B204" s="16" t="s">
        <v>137</v>
      </c>
      <c r="C204" s="17">
        <v>202</v>
      </c>
      <c r="D204" s="18">
        <v>0</v>
      </c>
      <c r="E204" s="27"/>
      <c r="F204" s="20"/>
    </row>
    <row r="205" spans="1:6" ht="15">
      <c r="A205" s="1"/>
      <c r="B205" s="16" t="s">
        <v>139</v>
      </c>
      <c r="C205" s="17">
        <v>162</v>
      </c>
      <c r="D205" s="18">
        <v>0</v>
      </c>
      <c r="E205" s="27"/>
      <c r="F205" s="20"/>
    </row>
    <row r="206" spans="1:6" ht="15">
      <c r="A206" s="1"/>
      <c r="B206" s="16" t="s">
        <v>136</v>
      </c>
      <c r="C206" s="17">
        <v>79</v>
      </c>
      <c r="D206" s="18">
        <v>0</v>
      </c>
      <c r="E206" s="27"/>
      <c r="F206" s="20"/>
    </row>
    <row r="207" spans="1:6" ht="30">
      <c r="A207" s="1"/>
      <c r="B207" s="16" t="s">
        <v>135</v>
      </c>
      <c r="C207" s="17">
        <v>39</v>
      </c>
      <c r="D207" s="18">
        <v>0</v>
      </c>
      <c r="E207" s="27"/>
      <c r="F207" s="20"/>
    </row>
    <row r="208" spans="1:6" ht="15">
      <c r="A208" s="1"/>
      <c r="B208" s="16" t="s">
        <v>134</v>
      </c>
      <c r="C208" s="17">
        <v>0</v>
      </c>
      <c r="D208" s="18">
        <v>0</v>
      </c>
      <c r="E208" s="27"/>
      <c r="F208" s="20"/>
    </row>
    <row r="209" spans="1:6" ht="15">
      <c r="A209" s="1"/>
      <c r="B209" s="16" t="s">
        <v>133</v>
      </c>
      <c r="C209" s="17">
        <v>0</v>
      </c>
      <c r="D209" s="18">
        <v>0</v>
      </c>
      <c r="E209" s="27"/>
      <c r="F209" s="20"/>
    </row>
    <row r="210" spans="1:6" ht="15">
      <c r="A210" s="1"/>
      <c r="B210" s="16" t="s">
        <v>132</v>
      </c>
      <c r="C210" s="17">
        <v>0</v>
      </c>
      <c r="D210" s="18">
        <v>0</v>
      </c>
      <c r="E210" s="27"/>
      <c r="F210" s="20"/>
    </row>
    <row r="211" spans="1:6" ht="15">
      <c r="A211" s="1"/>
      <c r="B211" s="16" t="s">
        <v>131</v>
      </c>
      <c r="C211" s="17">
        <v>0</v>
      </c>
      <c r="D211" s="18">
        <v>0</v>
      </c>
      <c r="E211" s="27"/>
      <c r="F211" s="20"/>
    </row>
    <row r="212" spans="1:6" ht="30">
      <c r="A212" s="1"/>
      <c r="B212" s="16" t="s">
        <v>130</v>
      </c>
      <c r="C212" s="17">
        <v>0</v>
      </c>
      <c r="D212" s="18">
        <v>0</v>
      </c>
      <c r="E212" s="27"/>
      <c r="F212" s="20"/>
    </row>
    <row r="213" spans="1:6" ht="15">
      <c r="A213" s="1"/>
      <c r="B213" s="16" t="s">
        <v>129</v>
      </c>
      <c r="C213" s="17">
        <v>0</v>
      </c>
      <c r="D213" s="18">
        <v>0</v>
      </c>
      <c r="E213" s="27"/>
      <c r="F213" s="20"/>
    </row>
    <row r="214" spans="1:6" ht="15">
      <c r="A214" s="1"/>
      <c r="B214" s="16" t="s">
        <v>128</v>
      </c>
      <c r="C214" s="17">
        <v>0</v>
      </c>
      <c r="D214" s="18">
        <v>0</v>
      </c>
      <c r="E214" s="27"/>
      <c r="F214" s="20"/>
    </row>
    <row r="215" spans="1:6" ht="15">
      <c r="A215" s="1"/>
      <c r="B215" s="16" t="s">
        <v>127</v>
      </c>
      <c r="C215" s="17">
        <v>0</v>
      </c>
      <c r="D215" s="18">
        <v>0</v>
      </c>
      <c r="E215" s="27"/>
      <c r="F215" s="20"/>
    </row>
    <row r="216" spans="1:6" ht="33.75" customHeight="1">
      <c r="A216" s="1"/>
      <c r="B216" s="16" t="s">
        <v>126</v>
      </c>
      <c r="C216" s="17">
        <v>0</v>
      </c>
      <c r="D216" s="18">
        <v>0</v>
      </c>
      <c r="E216" s="27"/>
      <c r="F216" s="20"/>
    </row>
    <row r="217" spans="1:6" ht="15" customHeight="1">
      <c r="A217" s="1"/>
      <c r="B217" s="16" t="s">
        <v>125</v>
      </c>
      <c r="C217" s="17">
        <v>0</v>
      </c>
      <c r="D217" s="18">
        <v>0</v>
      </c>
      <c r="E217" s="27"/>
      <c r="F217" s="20"/>
    </row>
    <row r="218" spans="1:6" ht="33.75" customHeight="1">
      <c r="A218" s="1"/>
      <c r="B218" s="16" t="s">
        <v>124</v>
      </c>
      <c r="C218" s="17">
        <v>0</v>
      </c>
      <c r="D218" s="18">
        <v>0</v>
      </c>
      <c r="E218" s="27"/>
      <c r="F218" s="20"/>
    </row>
    <row r="219" spans="1:6" ht="15.75" customHeight="1">
      <c r="A219" s="1"/>
      <c r="B219" s="16" t="s">
        <v>123</v>
      </c>
      <c r="C219" s="17">
        <v>0</v>
      </c>
      <c r="D219" s="18">
        <v>0</v>
      </c>
      <c r="E219" s="27"/>
      <c r="F219" s="20"/>
    </row>
    <row r="220" spans="1:6" ht="15">
      <c r="A220" s="1"/>
      <c r="B220" s="16" t="s">
        <v>122</v>
      </c>
      <c r="C220" s="17">
        <v>0</v>
      </c>
      <c r="D220" s="18">
        <v>0</v>
      </c>
      <c r="E220" s="27"/>
      <c r="F220" s="20"/>
    </row>
    <row r="221" spans="1:6" ht="15">
      <c r="A221" s="1"/>
      <c r="B221" s="16" t="s">
        <v>121</v>
      </c>
      <c r="C221" s="17">
        <v>0</v>
      </c>
      <c r="D221" s="18">
        <v>0</v>
      </c>
      <c r="E221" s="27"/>
      <c r="F221" s="20"/>
    </row>
    <row r="222" spans="1:6" ht="30">
      <c r="A222" s="1"/>
      <c r="B222" s="16" t="s">
        <v>120</v>
      </c>
      <c r="C222" s="17">
        <v>0</v>
      </c>
      <c r="D222" s="18">
        <v>0</v>
      </c>
      <c r="E222" s="27"/>
      <c r="F222" s="20"/>
    </row>
    <row r="223" spans="1:6" ht="15">
      <c r="A223" s="1"/>
      <c r="B223" s="16" t="s">
        <v>119</v>
      </c>
      <c r="C223" s="17">
        <v>0</v>
      </c>
      <c r="D223" s="18">
        <v>0</v>
      </c>
      <c r="E223" s="27"/>
      <c r="F223" s="20"/>
    </row>
    <row r="224" spans="1:6" ht="15">
      <c r="A224" s="1"/>
      <c r="B224" s="16" t="s">
        <v>118</v>
      </c>
      <c r="C224" s="17">
        <v>0</v>
      </c>
      <c r="D224" s="18">
        <v>0</v>
      </c>
      <c r="E224" s="27"/>
      <c r="F224" s="20"/>
    </row>
    <row r="225" spans="1:6" ht="16" thickBot="1">
      <c r="A225" s="1"/>
      <c r="B225" s="16" t="s">
        <v>117</v>
      </c>
      <c r="C225" s="17">
        <v>0</v>
      </c>
      <c r="D225" s="18">
        <v>0</v>
      </c>
      <c r="E225" s="26"/>
      <c r="F225" s="15"/>
    </row>
    <row r="226" spans="1:6" ht="17" thickTop="1" thickBot="1">
      <c r="A226" s="1"/>
      <c r="B226" s="21" t="s">
        <v>179</v>
      </c>
      <c r="C226" s="22">
        <f>SUM(C171:C225)</f>
        <v>4568191</v>
      </c>
      <c r="D226" s="23"/>
      <c r="E226" s="28">
        <v>240</v>
      </c>
      <c r="F226" s="25"/>
    </row>
    <row r="227" spans="1:6" ht="15" thickTop="1"/>
    <row r="229" spans="1:6" ht="15" thickBot="1">
      <c r="A229" s="307" t="s">
        <v>281</v>
      </c>
      <c r="B229" s="307"/>
      <c r="C229" s="1"/>
      <c r="D229" s="1"/>
      <c r="E229" s="1"/>
      <c r="F229" s="1"/>
    </row>
    <row r="230" spans="1:6" ht="16" thickTop="1">
      <c r="A230" s="1"/>
      <c r="B230" s="2" t="s">
        <v>170</v>
      </c>
      <c r="C230" s="3">
        <v>6721323</v>
      </c>
      <c r="D230" s="1"/>
      <c r="E230" s="1"/>
      <c r="F230" s="1"/>
    </row>
    <row r="231" spans="1:6" ht="15">
      <c r="A231" s="1"/>
      <c r="B231" s="4" t="s">
        <v>171</v>
      </c>
      <c r="C231" s="5"/>
      <c r="D231" s="1"/>
      <c r="E231" s="1"/>
      <c r="F231" s="1"/>
    </row>
    <row r="232" spans="1:6" ht="15">
      <c r="A232" s="1"/>
      <c r="B232" s="4" t="s">
        <v>172</v>
      </c>
      <c r="C232" s="62">
        <v>3747793</v>
      </c>
      <c r="D232" s="1"/>
      <c r="E232" s="1"/>
      <c r="F232" s="1"/>
    </row>
    <row r="233" spans="1:6" ht="15">
      <c r="A233" s="1"/>
      <c r="B233" s="4" t="s">
        <v>252</v>
      </c>
      <c r="C233" s="5">
        <v>55.76</v>
      </c>
      <c r="D233" s="1"/>
      <c r="E233" s="1"/>
      <c r="F233" s="1"/>
    </row>
    <row r="234" spans="1:6" ht="15">
      <c r="A234" s="1"/>
      <c r="B234" s="4" t="s">
        <v>173</v>
      </c>
      <c r="C234" s="5">
        <v>3648177</v>
      </c>
      <c r="D234" s="1"/>
      <c r="E234" s="1"/>
      <c r="F234" s="1"/>
    </row>
    <row r="235" spans="1:6" ht="16" thickBot="1">
      <c r="A235" s="1"/>
      <c r="B235" s="6" t="s">
        <v>329</v>
      </c>
      <c r="C235" s="48">
        <f>C234/C232*100</f>
        <v>97.342009017040169</v>
      </c>
      <c r="D235" s="1"/>
      <c r="E235" s="1"/>
      <c r="F235" s="1"/>
    </row>
    <row r="236" spans="1:6" ht="16" thickTop="1" thickBot="1">
      <c r="A236" s="1"/>
      <c r="B236" s="1"/>
      <c r="C236" s="1"/>
      <c r="D236" s="1"/>
      <c r="E236" s="1"/>
      <c r="F236" s="1"/>
    </row>
    <row r="237" spans="1:6" ht="17" thickTop="1" thickBot="1">
      <c r="A237" s="1"/>
      <c r="B237" s="7" t="s">
        <v>174</v>
      </c>
      <c r="C237" s="8" t="s">
        <v>216</v>
      </c>
      <c r="D237" s="9" t="s">
        <v>217</v>
      </c>
      <c r="E237" s="9" t="s">
        <v>215</v>
      </c>
      <c r="F237" s="10" t="s">
        <v>145</v>
      </c>
    </row>
    <row r="238" spans="1:6" ht="61" thickTop="1">
      <c r="A238" s="1"/>
      <c r="B238" s="11" t="s">
        <v>218</v>
      </c>
      <c r="C238" s="12">
        <v>1129196</v>
      </c>
      <c r="D238" s="13">
        <v>30.95</v>
      </c>
      <c r="E238" s="26">
        <v>82</v>
      </c>
      <c r="F238" s="15">
        <v>33.979999999999997</v>
      </c>
    </row>
    <row r="239" spans="1:6" ht="30">
      <c r="A239" s="1"/>
      <c r="B239" s="16" t="s">
        <v>219</v>
      </c>
      <c r="C239" s="17">
        <v>725314</v>
      </c>
      <c r="D239" s="18">
        <v>19.88</v>
      </c>
      <c r="E239" s="27">
        <v>53</v>
      </c>
      <c r="F239" s="20">
        <v>21.83</v>
      </c>
    </row>
    <row r="240" spans="1:6" ht="15">
      <c r="A240" s="1"/>
      <c r="B240" s="16" t="s">
        <v>184</v>
      </c>
      <c r="C240" s="17">
        <v>467400</v>
      </c>
      <c r="D240" s="18">
        <v>12.81</v>
      </c>
      <c r="E240" s="27">
        <v>34</v>
      </c>
      <c r="F240" s="20">
        <v>14.07</v>
      </c>
    </row>
    <row r="241" spans="1:6" ht="15">
      <c r="A241" s="1"/>
      <c r="B241" s="16" t="s">
        <v>220</v>
      </c>
      <c r="C241" s="17">
        <v>296848</v>
      </c>
      <c r="D241" s="18">
        <v>8.14</v>
      </c>
      <c r="E241" s="27">
        <v>21</v>
      </c>
      <c r="F241" s="20">
        <v>8.93</v>
      </c>
    </row>
    <row r="242" spans="1:6" ht="60">
      <c r="A242" s="1"/>
      <c r="B242" s="16" t="s">
        <v>340</v>
      </c>
      <c r="C242" s="17">
        <v>280323</v>
      </c>
      <c r="D242" s="18">
        <v>7.68</v>
      </c>
      <c r="E242" s="27">
        <v>20</v>
      </c>
      <c r="F242" s="20">
        <v>8.44</v>
      </c>
    </row>
    <row r="243" spans="1:6" ht="30">
      <c r="A243" s="1"/>
      <c r="B243" s="16" t="s">
        <v>308</v>
      </c>
      <c r="C243" s="17">
        <v>234788</v>
      </c>
      <c r="D243" s="18">
        <v>6.44</v>
      </c>
      <c r="E243" s="27">
        <v>17</v>
      </c>
      <c r="F243" s="20">
        <v>7.07</v>
      </c>
    </row>
    <row r="244" spans="1:6" ht="75">
      <c r="A244" s="1"/>
      <c r="B244" s="16" t="s">
        <v>343</v>
      </c>
      <c r="C244" s="17">
        <v>189268</v>
      </c>
      <c r="D244" s="18">
        <v>5.19</v>
      </c>
      <c r="E244" s="27">
        <v>13</v>
      </c>
      <c r="F244" s="20">
        <v>5.7</v>
      </c>
    </row>
    <row r="245" spans="1:6" ht="15">
      <c r="A245" s="1"/>
      <c r="B245" s="16" t="s">
        <v>221</v>
      </c>
      <c r="C245" s="17">
        <v>47410</v>
      </c>
      <c r="D245" s="18">
        <v>1.3</v>
      </c>
      <c r="E245" s="27"/>
      <c r="F245" s="20"/>
    </row>
    <row r="246" spans="1:6" ht="15">
      <c r="A246" s="1"/>
      <c r="B246" s="16" t="s">
        <v>222</v>
      </c>
      <c r="C246" s="17">
        <v>45637</v>
      </c>
      <c r="D246" s="18">
        <v>1.25</v>
      </c>
      <c r="E246" s="27"/>
      <c r="F246" s="20"/>
    </row>
    <row r="247" spans="1:6" ht="30">
      <c r="A247" s="1"/>
      <c r="B247" s="16" t="s">
        <v>223</v>
      </c>
      <c r="C247" s="17">
        <v>21064</v>
      </c>
      <c r="D247" s="18">
        <v>0.57999999999999996</v>
      </c>
      <c r="E247" s="27"/>
      <c r="F247" s="20"/>
    </row>
    <row r="248" spans="1:6" ht="15">
      <c r="A248" s="1"/>
      <c r="B248" s="16" t="s">
        <v>224</v>
      </c>
      <c r="C248" s="17">
        <v>18326</v>
      </c>
      <c r="D248" s="18">
        <v>0.5</v>
      </c>
      <c r="E248" s="27"/>
      <c r="F248" s="20"/>
    </row>
    <row r="249" spans="1:6" ht="15">
      <c r="A249" s="1"/>
      <c r="B249" s="49" t="s">
        <v>229</v>
      </c>
      <c r="C249" s="17">
        <v>12827</v>
      </c>
      <c r="D249" s="18">
        <v>0.35</v>
      </c>
      <c r="E249" s="27"/>
      <c r="F249" s="20"/>
    </row>
    <row r="250" spans="1:6" ht="30">
      <c r="A250" s="1"/>
      <c r="B250" s="16" t="s">
        <v>225</v>
      </c>
      <c r="C250" s="17">
        <v>12760</v>
      </c>
      <c r="D250" s="18">
        <v>0.35</v>
      </c>
      <c r="E250" s="27"/>
      <c r="F250" s="20"/>
    </row>
    <row r="251" spans="1:6" ht="16.5" customHeight="1">
      <c r="A251" s="1"/>
      <c r="B251" s="16" t="s">
        <v>226</v>
      </c>
      <c r="C251" s="17">
        <v>12622</v>
      </c>
      <c r="D251" s="18">
        <v>0.35</v>
      </c>
      <c r="E251" s="27"/>
      <c r="F251" s="20"/>
    </row>
    <row r="252" spans="1:6" ht="30">
      <c r="A252" s="1"/>
      <c r="B252" s="16" t="s">
        <v>227</v>
      </c>
      <c r="C252" s="17">
        <v>12196</v>
      </c>
      <c r="D252" s="18">
        <v>0.33</v>
      </c>
      <c r="E252" s="27"/>
      <c r="F252" s="20"/>
    </row>
    <row r="253" spans="1:6" ht="15">
      <c r="A253" s="1"/>
      <c r="B253" s="16" t="s">
        <v>228</v>
      </c>
      <c r="C253" s="17">
        <v>10275</v>
      </c>
      <c r="D253" s="18">
        <v>0.28000000000000003</v>
      </c>
      <c r="E253" s="27"/>
      <c r="F253" s="20"/>
    </row>
    <row r="254" spans="1:6" ht="15.75" customHeight="1">
      <c r="A254" s="1"/>
      <c r="B254" s="16" t="s">
        <v>230</v>
      </c>
      <c r="C254" s="17">
        <v>8420</v>
      </c>
      <c r="D254" s="18">
        <v>0.23</v>
      </c>
      <c r="E254" s="27"/>
      <c r="F254" s="20"/>
    </row>
    <row r="255" spans="1:6" ht="15">
      <c r="A255" s="1"/>
      <c r="B255" s="16" t="s">
        <v>144</v>
      </c>
      <c r="C255" s="17">
        <v>5923</v>
      </c>
      <c r="D255" s="18">
        <v>0.16</v>
      </c>
      <c r="E255" s="27"/>
      <c r="F255" s="20"/>
    </row>
    <row r="256" spans="1:6" ht="15">
      <c r="A256" s="1"/>
      <c r="B256" s="16" t="s">
        <v>143</v>
      </c>
      <c r="C256" s="17">
        <v>3649</v>
      </c>
      <c r="D256" s="18">
        <v>0.1</v>
      </c>
      <c r="E256" s="27"/>
      <c r="F256" s="20"/>
    </row>
    <row r="257" spans="1:8" ht="30">
      <c r="A257" s="1"/>
      <c r="B257" s="16" t="s">
        <v>232</v>
      </c>
      <c r="C257" s="17">
        <v>2203</v>
      </c>
      <c r="D257" s="18">
        <v>0.06</v>
      </c>
      <c r="E257" s="27"/>
      <c r="F257" s="20"/>
    </row>
    <row r="258" spans="1:8" ht="30.75" customHeight="1">
      <c r="A258" s="1"/>
      <c r="B258" s="16" t="s">
        <v>231</v>
      </c>
      <c r="C258" s="17">
        <v>2052</v>
      </c>
      <c r="D258" s="18">
        <v>0.06</v>
      </c>
      <c r="E258" s="27"/>
      <c r="F258" s="20"/>
    </row>
    <row r="259" spans="1:8" ht="15">
      <c r="A259" s="1"/>
      <c r="B259" s="16" t="s">
        <v>142</v>
      </c>
      <c r="C259" s="17">
        <v>1918</v>
      </c>
      <c r="D259" s="18">
        <v>0.05</v>
      </c>
      <c r="E259" s="27"/>
      <c r="F259" s="20"/>
    </row>
    <row r="260" spans="1:8" ht="31" thickBot="1">
      <c r="A260" s="1"/>
      <c r="B260" s="16" t="s">
        <v>197</v>
      </c>
      <c r="C260" s="17">
        <v>2175</v>
      </c>
      <c r="D260" s="18">
        <v>0.05</v>
      </c>
      <c r="E260" s="27"/>
      <c r="F260" s="20"/>
    </row>
    <row r="261" spans="1:8" ht="17" thickTop="1" thickBot="1">
      <c r="A261" s="1"/>
      <c r="B261" s="21" t="s">
        <v>179</v>
      </c>
      <c r="C261" s="22">
        <f>SUM(C238:C260)</f>
        <v>3542594</v>
      </c>
      <c r="D261" s="23"/>
      <c r="E261" s="28">
        <v>240</v>
      </c>
      <c r="F261" s="25"/>
    </row>
    <row r="262" spans="1:8" ht="15" thickTop="1"/>
    <row r="264" spans="1:8" ht="15" thickBot="1">
      <c r="A264" s="307" t="s">
        <v>251</v>
      </c>
      <c r="B264" s="308"/>
      <c r="C264" s="1"/>
      <c r="D264" s="1"/>
      <c r="E264" s="1"/>
      <c r="F264" s="1"/>
    </row>
    <row r="265" spans="1:8" ht="16" thickTop="1">
      <c r="A265" s="1"/>
      <c r="B265" s="2" t="s">
        <v>170</v>
      </c>
      <c r="C265" s="3">
        <v>7129965</v>
      </c>
      <c r="D265" s="1"/>
      <c r="E265" s="1"/>
      <c r="F265" s="1"/>
    </row>
    <row r="266" spans="1:8" ht="15">
      <c r="A266" s="1"/>
      <c r="B266" s="4" t="s">
        <v>171</v>
      </c>
      <c r="C266" s="5"/>
      <c r="D266" s="1"/>
      <c r="E266" s="1"/>
      <c r="F266" s="1"/>
    </row>
    <row r="267" spans="1:8" ht="15">
      <c r="A267" s="1"/>
      <c r="B267" s="4" t="s">
        <v>172</v>
      </c>
      <c r="C267" s="5">
        <v>4323581</v>
      </c>
      <c r="D267" s="1"/>
      <c r="E267" s="1"/>
      <c r="F267" s="1"/>
    </row>
    <row r="268" spans="1:8" ht="15">
      <c r="A268" s="1"/>
      <c r="B268" s="4" t="s">
        <v>328</v>
      </c>
      <c r="C268" s="29">
        <v>60.2</v>
      </c>
      <c r="D268" s="1"/>
      <c r="E268" s="1"/>
      <c r="F268" s="1"/>
    </row>
    <row r="269" spans="1:8" ht="15">
      <c r="A269" s="1"/>
      <c r="B269" s="4" t="s">
        <v>173</v>
      </c>
      <c r="C269" s="5">
        <v>4226194</v>
      </c>
      <c r="D269" s="1"/>
      <c r="E269" s="1"/>
      <c r="F269" s="1"/>
    </row>
    <row r="270" spans="1:8" ht="16" thickBot="1">
      <c r="A270" s="1"/>
      <c r="B270" s="6" t="s">
        <v>329</v>
      </c>
      <c r="C270" s="48">
        <f>C269/C267*100</f>
        <v>97.747538440935884</v>
      </c>
      <c r="D270" s="1"/>
      <c r="E270" s="1"/>
      <c r="F270" s="1"/>
    </row>
    <row r="271" spans="1:8" ht="16" thickTop="1" thickBot="1">
      <c r="A271" s="1"/>
      <c r="B271" s="1"/>
      <c r="C271" s="1"/>
      <c r="D271" s="1"/>
      <c r="E271" s="1"/>
      <c r="F271" s="1"/>
    </row>
    <row r="272" spans="1:8" ht="32" thickTop="1" thickBot="1">
      <c r="A272" s="1"/>
      <c r="B272" s="7" t="s">
        <v>174</v>
      </c>
      <c r="C272" s="8" t="s">
        <v>584</v>
      </c>
      <c r="D272" s="9" t="s">
        <v>585</v>
      </c>
      <c r="E272" s="9" t="s">
        <v>180</v>
      </c>
      <c r="F272" s="9" t="s">
        <v>181</v>
      </c>
      <c r="G272" s="9" t="s">
        <v>182</v>
      </c>
      <c r="H272" s="10" t="s">
        <v>178</v>
      </c>
    </row>
    <row r="273" spans="1:8" ht="31" thickTop="1">
      <c r="A273" s="1"/>
      <c r="B273" s="11" t="s">
        <v>166</v>
      </c>
      <c r="C273" s="12">
        <v>1678641</v>
      </c>
      <c r="D273" s="13">
        <v>39.72</v>
      </c>
      <c r="E273" s="26">
        <v>90</v>
      </c>
      <c r="F273" s="26">
        <v>26</v>
      </c>
      <c r="G273" s="26">
        <v>116</v>
      </c>
      <c r="H273" s="15">
        <f>116/240*100</f>
        <v>48.333333333333336</v>
      </c>
    </row>
    <row r="274" spans="1:8" ht="15">
      <c r="A274" s="1"/>
      <c r="B274" s="16" t="s">
        <v>246</v>
      </c>
      <c r="C274" s="17">
        <v>748147</v>
      </c>
      <c r="D274" s="18">
        <v>17.7</v>
      </c>
      <c r="E274" s="27">
        <v>40</v>
      </c>
      <c r="F274" s="27"/>
      <c r="G274" s="27">
        <v>40</v>
      </c>
      <c r="H274" s="20">
        <f>40/240*100</f>
        <v>16.666666666666664</v>
      </c>
    </row>
    <row r="275" spans="1:8" ht="15">
      <c r="A275" s="1"/>
      <c r="B275" s="16" t="s">
        <v>184</v>
      </c>
      <c r="C275" s="17">
        <v>610521</v>
      </c>
      <c r="D275" s="18">
        <v>14.45</v>
      </c>
      <c r="E275" s="27">
        <v>33</v>
      </c>
      <c r="F275" s="27">
        <v>5</v>
      </c>
      <c r="G275" s="27">
        <v>38</v>
      </c>
      <c r="H275" s="20">
        <f>38/240*100</f>
        <v>15.833333333333332</v>
      </c>
    </row>
    <row r="276" spans="1:8" ht="15">
      <c r="A276" s="1"/>
      <c r="B276" s="16" t="s">
        <v>255</v>
      </c>
      <c r="C276" s="17">
        <v>395733</v>
      </c>
      <c r="D276" s="18">
        <v>9.36</v>
      </c>
      <c r="E276" s="27">
        <v>21</v>
      </c>
      <c r="F276" s="27"/>
      <c r="G276" s="27">
        <v>21</v>
      </c>
      <c r="H276" s="20">
        <f>21/240*100</f>
        <v>8.75</v>
      </c>
    </row>
    <row r="277" spans="1:8" ht="15">
      <c r="A277" s="1"/>
      <c r="B277" s="16" t="s">
        <v>249</v>
      </c>
      <c r="C277" s="17">
        <v>285662</v>
      </c>
      <c r="D277" s="18">
        <v>6.76</v>
      </c>
      <c r="E277" s="27">
        <v>15</v>
      </c>
      <c r="F277" s="27"/>
      <c r="G277" s="27">
        <v>15</v>
      </c>
      <c r="H277" s="20">
        <f>15/240*100</f>
        <v>6.25</v>
      </c>
    </row>
    <row r="278" spans="1:8" ht="15">
      <c r="A278" s="1"/>
      <c r="B278" s="16" t="s">
        <v>324</v>
      </c>
      <c r="C278" s="17">
        <v>174582</v>
      </c>
      <c r="D278" s="18">
        <v>4.13</v>
      </c>
      <c r="E278" s="27">
        <v>10</v>
      </c>
      <c r="F278" s="27"/>
      <c r="G278" s="27">
        <v>10</v>
      </c>
      <c r="H278" s="20">
        <f>10/240*100</f>
        <v>4.1666666666666661</v>
      </c>
    </row>
    <row r="279" spans="1:8" ht="15">
      <c r="A279" s="1"/>
      <c r="B279" s="16" t="s">
        <v>187</v>
      </c>
      <c r="C279" s="17">
        <v>137795</v>
      </c>
      <c r="D279" s="18">
        <v>3.26</v>
      </c>
      <c r="E279" s="27"/>
      <c r="F279" s="27"/>
      <c r="G279" s="27"/>
      <c r="H279" s="20"/>
    </row>
    <row r="280" spans="1:8" ht="15">
      <c r="A280" s="1"/>
      <c r="B280" s="16" t="s">
        <v>188</v>
      </c>
      <c r="C280" s="17">
        <v>127470</v>
      </c>
      <c r="D280" s="18">
        <v>3.02</v>
      </c>
      <c r="E280" s="27"/>
      <c r="F280" s="27"/>
      <c r="G280" s="27"/>
      <c r="H280" s="20"/>
    </row>
    <row r="281" spans="1:8" ht="15">
      <c r="A281" s="1"/>
      <c r="B281" s="16" t="s">
        <v>189</v>
      </c>
      <c r="C281" s="17">
        <v>21841</v>
      </c>
      <c r="D281" s="18">
        <v>0.52</v>
      </c>
      <c r="E281" s="27"/>
      <c r="F281" s="27"/>
      <c r="G281" s="27"/>
      <c r="H281" s="20"/>
    </row>
    <row r="282" spans="1:8" ht="15">
      <c r="A282" s="1"/>
      <c r="B282" s="16" t="s">
        <v>190</v>
      </c>
      <c r="C282" s="17">
        <v>11524</v>
      </c>
      <c r="D282" s="18">
        <v>0.27</v>
      </c>
      <c r="E282" s="27"/>
      <c r="F282" s="27"/>
      <c r="G282" s="27"/>
      <c r="H282" s="20"/>
    </row>
    <row r="283" spans="1:8" ht="15">
      <c r="A283" s="1"/>
      <c r="B283" s="16" t="s">
        <v>160</v>
      </c>
      <c r="C283" s="17">
        <v>8762</v>
      </c>
      <c r="D283" s="18">
        <v>0.21</v>
      </c>
      <c r="E283" s="27"/>
      <c r="F283" s="27"/>
      <c r="G283" s="27"/>
      <c r="H283" s="20"/>
    </row>
    <row r="284" spans="1:8" ht="30">
      <c r="A284" s="1"/>
      <c r="B284" s="16" t="s">
        <v>90</v>
      </c>
      <c r="C284" s="17">
        <v>6368</v>
      </c>
      <c r="D284" s="18">
        <v>0.15</v>
      </c>
      <c r="E284" s="27"/>
      <c r="F284" s="27"/>
      <c r="G284" s="27"/>
      <c r="H284" s="20"/>
    </row>
    <row r="285" spans="1:8" ht="15">
      <c r="A285" s="1"/>
      <c r="B285" s="16" t="s">
        <v>161</v>
      </c>
      <c r="C285" s="17">
        <v>5004</v>
      </c>
      <c r="D285" s="18">
        <v>0.12</v>
      </c>
      <c r="E285" s="27"/>
      <c r="F285" s="27"/>
      <c r="G285" s="27"/>
      <c r="H285" s="20"/>
    </row>
    <row r="286" spans="1:8" ht="15">
      <c r="A286" s="1"/>
      <c r="B286" s="16" t="s">
        <v>91</v>
      </c>
      <c r="C286" s="17">
        <v>3813</v>
      </c>
      <c r="D286" s="18">
        <v>0.09</v>
      </c>
      <c r="E286" s="27"/>
      <c r="F286" s="27"/>
      <c r="G286" s="27"/>
      <c r="H286" s="20"/>
    </row>
    <row r="287" spans="1:8" ht="15">
      <c r="A287" s="1"/>
      <c r="B287" s="16" t="s">
        <v>92</v>
      </c>
      <c r="C287" s="17">
        <v>3455</v>
      </c>
      <c r="D287" s="18">
        <v>0.08</v>
      </c>
      <c r="E287" s="27"/>
      <c r="F287" s="27"/>
      <c r="G287" s="27"/>
      <c r="H287" s="20"/>
    </row>
    <row r="288" spans="1:8" ht="30">
      <c r="A288" s="1"/>
      <c r="B288" s="16" t="s">
        <v>93</v>
      </c>
      <c r="C288" s="17">
        <v>2828</v>
      </c>
      <c r="D288" s="18">
        <v>7.0000000000000007E-2</v>
      </c>
      <c r="E288" s="27"/>
      <c r="F288" s="27"/>
      <c r="G288" s="27"/>
      <c r="H288" s="20"/>
    </row>
    <row r="289" spans="1:8" ht="30">
      <c r="A289" s="1"/>
      <c r="B289" s="16" t="s">
        <v>197</v>
      </c>
      <c r="C289" s="17">
        <v>2175</v>
      </c>
      <c r="D289" s="18">
        <v>0.05</v>
      </c>
      <c r="E289" s="27"/>
      <c r="F289" s="27"/>
      <c r="G289" s="27"/>
      <c r="H289" s="20"/>
    </row>
    <row r="290" spans="1:8" ht="31" thickBot="1">
      <c r="A290" s="1"/>
      <c r="B290" s="16" t="s">
        <v>159</v>
      </c>
      <c r="C290" s="17">
        <v>1874</v>
      </c>
      <c r="D290" s="18">
        <v>0.04</v>
      </c>
      <c r="E290" s="26"/>
      <c r="F290" s="26"/>
      <c r="G290" s="26"/>
      <c r="H290" s="15"/>
    </row>
    <row r="291" spans="1:8" ht="17" thickTop="1" thickBot="1">
      <c r="A291" s="1"/>
      <c r="B291" s="21" t="s">
        <v>179</v>
      </c>
      <c r="C291" s="22">
        <f>SUM(C273:C290)</f>
        <v>4226195</v>
      </c>
      <c r="D291" s="23"/>
      <c r="E291" s="28">
        <v>209</v>
      </c>
      <c r="F291" s="28">
        <v>31</v>
      </c>
      <c r="G291" s="28">
        <v>240</v>
      </c>
      <c r="H291" s="25"/>
    </row>
    <row r="292" spans="1:8" ht="15" thickTop="1"/>
    <row r="294" spans="1:8" ht="15" thickBot="1">
      <c r="A294" s="307" t="s">
        <v>583</v>
      </c>
      <c r="B294" s="308"/>
      <c r="C294" s="184"/>
      <c r="D294" s="184"/>
      <c r="E294" s="184"/>
      <c r="F294" s="184"/>
    </row>
    <row r="295" spans="1:8" ht="16" thickTop="1">
      <c r="A295" s="184"/>
      <c r="B295" s="2" t="s">
        <v>170</v>
      </c>
      <c r="C295" s="3">
        <f>6919260+129016+19227</f>
        <v>7067503</v>
      </c>
      <c r="D295" s="184"/>
      <c r="E295" s="184"/>
      <c r="F295" s="184"/>
    </row>
    <row r="296" spans="1:8" ht="15">
      <c r="A296" s="184"/>
      <c r="B296" s="4" t="s">
        <v>171</v>
      </c>
      <c r="C296" s="5"/>
      <c r="D296" s="184"/>
      <c r="E296" s="184"/>
      <c r="F296" s="184"/>
    </row>
    <row r="297" spans="1:8" ht="15">
      <c r="A297" s="184"/>
      <c r="B297" s="4" t="s">
        <v>172</v>
      </c>
      <c r="C297" s="5">
        <v>3632174</v>
      </c>
      <c r="D297" s="184"/>
      <c r="E297" s="184"/>
      <c r="F297" s="184"/>
    </row>
    <row r="298" spans="1:8" ht="15">
      <c r="A298" s="184"/>
      <c r="B298" s="4" t="s">
        <v>328</v>
      </c>
      <c r="C298" s="29">
        <v>51.33</v>
      </c>
      <c r="D298" s="184"/>
      <c r="E298" s="184"/>
      <c r="F298" s="184"/>
    </row>
    <row r="299" spans="1:8" ht="15">
      <c r="A299" s="184"/>
      <c r="B299" s="4" t="s">
        <v>173</v>
      </c>
      <c r="C299" s="5">
        <v>3541745</v>
      </c>
      <c r="D299" s="184"/>
      <c r="E299" s="184"/>
      <c r="F299" s="184"/>
    </row>
    <row r="300" spans="1:8" ht="16" thickBot="1">
      <c r="A300" s="184"/>
      <c r="B300" s="6" t="s">
        <v>329</v>
      </c>
      <c r="C300" s="48">
        <f>C299/C297*100</f>
        <v>97.510334031354233</v>
      </c>
      <c r="D300" s="184"/>
      <c r="E300" s="184"/>
      <c r="F300" s="184"/>
    </row>
    <row r="301" spans="1:8" ht="16" thickTop="1" thickBot="1">
      <c r="A301" s="184"/>
      <c r="B301" s="184"/>
      <c r="C301" s="184"/>
      <c r="D301" s="184"/>
      <c r="E301" s="184"/>
      <c r="F301" s="184"/>
    </row>
    <row r="302" spans="1:8" ht="17" thickTop="1" thickBot="1">
      <c r="A302" s="184"/>
      <c r="B302" s="7" t="s">
        <v>174</v>
      </c>
      <c r="C302" s="8" t="s">
        <v>584</v>
      </c>
      <c r="D302" s="9" t="s">
        <v>585</v>
      </c>
      <c r="E302" s="9" t="s">
        <v>586</v>
      </c>
      <c r="F302" s="10" t="s">
        <v>178</v>
      </c>
    </row>
    <row r="303" spans="1:8" ht="16" thickTop="1">
      <c r="A303" s="184"/>
      <c r="B303" s="11" t="s">
        <v>587</v>
      </c>
      <c r="C303" s="12">
        <v>1081605</v>
      </c>
      <c r="D303" s="13">
        <v>30.535</v>
      </c>
      <c r="E303" s="26">
        <v>97</v>
      </c>
      <c r="F303" s="15">
        <f>97/240*100</f>
        <v>40.416666666666664</v>
      </c>
    </row>
    <row r="304" spans="1:8" ht="15">
      <c r="A304" s="184"/>
      <c r="B304" s="16" t="s">
        <v>246</v>
      </c>
      <c r="C304" s="17">
        <v>942541</v>
      </c>
      <c r="D304" s="18">
        <v>26.609000000000002</v>
      </c>
      <c r="E304" s="27">
        <v>84</v>
      </c>
      <c r="F304" s="20">
        <f>84/240*100</f>
        <v>35</v>
      </c>
    </row>
    <row r="305" spans="1:6" ht="15">
      <c r="A305" s="184"/>
      <c r="B305" s="16" t="s">
        <v>184</v>
      </c>
      <c r="C305" s="17">
        <v>400466</v>
      </c>
      <c r="D305" s="18">
        <v>11.305999999999999</v>
      </c>
      <c r="E305" s="27">
        <v>36</v>
      </c>
      <c r="F305" s="20">
        <f>36/240*100</f>
        <v>15</v>
      </c>
    </row>
    <row r="306" spans="1:6" ht="15">
      <c r="A306" s="184"/>
      <c r="B306" s="16" t="s">
        <v>255</v>
      </c>
      <c r="C306" s="17">
        <v>258481</v>
      </c>
      <c r="D306" s="18">
        <v>7.2969999999999997</v>
      </c>
      <c r="E306" s="27">
        <v>23</v>
      </c>
      <c r="F306" s="20">
        <f>23/240*100</f>
        <v>9.5833333333333339</v>
      </c>
    </row>
    <row r="307" spans="1:6" ht="30">
      <c r="A307" s="184"/>
      <c r="B307" s="16" t="s">
        <v>588</v>
      </c>
      <c r="C307" s="17">
        <v>131169</v>
      </c>
      <c r="D307" s="18">
        <v>3.7029999999999998</v>
      </c>
      <c r="E307" s="27"/>
      <c r="F307" s="20"/>
    </row>
    <row r="308" spans="1:6" ht="15">
      <c r="A308" s="184"/>
      <c r="B308" s="16" t="s">
        <v>589</v>
      </c>
      <c r="C308" s="17">
        <v>115190</v>
      </c>
      <c r="D308" s="18">
        <v>3.2519999999999998</v>
      </c>
      <c r="E308" s="27"/>
      <c r="F308" s="20"/>
    </row>
    <row r="309" spans="1:6" ht="45">
      <c r="A309" s="184"/>
      <c r="B309" s="16" t="s">
        <v>600</v>
      </c>
      <c r="C309" s="17">
        <v>103638</v>
      </c>
      <c r="D309" s="18">
        <v>2.9260000000000002</v>
      </c>
      <c r="E309" s="27"/>
      <c r="F309" s="20"/>
    </row>
    <row r="310" spans="1:6" ht="30">
      <c r="A310" s="184"/>
      <c r="B310" s="16" t="s">
        <v>590</v>
      </c>
      <c r="C310" s="17">
        <v>66803</v>
      </c>
      <c r="D310" s="18">
        <v>1.8859999999999999</v>
      </c>
      <c r="E310" s="27"/>
      <c r="F310" s="20"/>
    </row>
    <row r="311" spans="1:6" ht="15">
      <c r="A311" s="184"/>
      <c r="B311" s="16" t="s">
        <v>591</v>
      </c>
      <c r="C311" s="17">
        <v>61482</v>
      </c>
      <c r="D311" s="18">
        <v>1.736</v>
      </c>
      <c r="E311" s="27"/>
      <c r="F311" s="20"/>
    </row>
    <row r="312" spans="1:6" ht="15">
      <c r="A312" s="184"/>
      <c r="B312" s="16" t="s">
        <v>592</v>
      </c>
      <c r="C312" s="17">
        <v>59145</v>
      </c>
      <c r="D312" s="18">
        <v>1.67</v>
      </c>
      <c r="E312" s="27"/>
      <c r="F312" s="20"/>
    </row>
    <row r="313" spans="1:6" ht="15">
      <c r="A313" s="184"/>
      <c r="B313" s="16" t="s">
        <v>596</v>
      </c>
      <c r="C313" s="17">
        <v>57611</v>
      </c>
      <c r="D313" s="18">
        <v>1.6259999999999999</v>
      </c>
      <c r="E313" s="27"/>
      <c r="F313" s="20"/>
    </row>
    <row r="314" spans="1:6" ht="15">
      <c r="A314" s="184"/>
      <c r="B314" s="16" t="s">
        <v>593</v>
      </c>
      <c r="C314" s="17">
        <v>48681</v>
      </c>
      <c r="D314" s="18">
        <v>1.3740000000000001</v>
      </c>
      <c r="E314" s="27"/>
      <c r="F314" s="20"/>
    </row>
    <row r="315" spans="1:6" ht="15">
      <c r="A315" s="184"/>
      <c r="B315" s="16" t="s">
        <v>594</v>
      </c>
      <c r="C315" s="17">
        <v>47419</v>
      </c>
      <c r="D315" s="18">
        <v>1.339</v>
      </c>
      <c r="E315" s="27"/>
      <c r="F315" s="20"/>
    </row>
    <row r="316" spans="1:6" ht="15">
      <c r="A316" s="184"/>
      <c r="B316" s="16" t="s">
        <v>595</v>
      </c>
      <c r="C316" s="17">
        <v>26520</v>
      </c>
      <c r="D316" s="18">
        <v>0.749</v>
      </c>
      <c r="E316" s="27"/>
      <c r="F316" s="20"/>
    </row>
    <row r="317" spans="1:6" ht="15">
      <c r="A317" s="184"/>
      <c r="B317" s="16" t="s">
        <v>597</v>
      </c>
      <c r="C317" s="17">
        <v>18267</v>
      </c>
      <c r="D317" s="18">
        <v>0.51600000000000001</v>
      </c>
      <c r="E317" s="27"/>
      <c r="F317" s="20"/>
    </row>
    <row r="318" spans="1:6" ht="15">
      <c r="A318" s="184"/>
      <c r="B318" s="16" t="s">
        <v>601</v>
      </c>
      <c r="C318" s="17">
        <v>16126</v>
      </c>
      <c r="D318" s="18">
        <v>0.45500000000000002</v>
      </c>
      <c r="E318" s="27"/>
      <c r="F318" s="20"/>
    </row>
    <row r="319" spans="1:6" ht="30">
      <c r="A319" s="184"/>
      <c r="B319" s="16" t="s">
        <v>598</v>
      </c>
      <c r="C319" s="17">
        <v>15482</v>
      </c>
      <c r="D319" s="18">
        <v>0.437</v>
      </c>
      <c r="E319" s="27"/>
      <c r="F319" s="20"/>
    </row>
    <row r="320" spans="1:6" ht="30">
      <c r="A320" s="184"/>
      <c r="B320" s="16" t="s">
        <v>599</v>
      </c>
      <c r="C320" s="17">
        <v>14352</v>
      </c>
      <c r="D320" s="18">
        <v>0.40500000000000003</v>
      </c>
      <c r="E320" s="27"/>
      <c r="F320" s="20"/>
    </row>
    <row r="321" spans="1:6" ht="15">
      <c r="A321" s="184"/>
      <c r="B321" s="16" t="s">
        <v>609</v>
      </c>
      <c r="C321" s="17">
        <v>8873</v>
      </c>
      <c r="D321" s="18">
        <v>0.25</v>
      </c>
      <c r="E321" s="27"/>
      <c r="F321" s="20"/>
    </row>
    <row r="322" spans="1:6" ht="15">
      <c r="A322" s="184"/>
      <c r="B322" s="16" t="s">
        <v>616</v>
      </c>
      <c r="C322" s="17">
        <v>7715</v>
      </c>
      <c r="D322" s="18">
        <v>0.218</v>
      </c>
      <c r="E322" s="27"/>
      <c r="F322" s="20"/>
    </row>
    <row r="323" spans="1:6" ht="15">
      <c r="A323" s="184"/>
      <c r="B323" s="16" t="s">
        <v>617</v>
      </c>
      <c r="C323" s="17">
        <v>6545</v>
      </c>
      <c r="D323" s="18">
        <v>0.185</v>
      </c>
      <c r="E323" s="27"/>
      <c r="F323" s="20"/>
    </row>
    <row r="324" spans="1:6" ht="15">
      <c r="A324" s="184"/>
      <c r="B324" s="16" t="s">
        <v>619</v>
      </c>
      <c r="C324" s="17">
        <v>6168</v>
      </c>
      <c r="D324" s="18">
        <v>0.17399999999999999</v>
      </c>
      <c r="E324" s="27"/>
      <c r="F324" s="20"/>
    </row>
    <row r="325" spans="1:6" ht="15">
      <c r="A325" s="184"/>
      <c r="B325" s="16" t="s">
        <v>618</v>
      </c>
      <c r="C325" s="17">
        <v>6143</v>
      </c>
      <c r="D325" s="18">
        <v>0.17299999999999999</v>
      </c>
      <c r="E325" s="27"/>
      <c r="F325" s="20"/>
    </row>
    <row r="326" spans="1:6" ht="15">
      <c r="A326" s="184"/>
      <c r="B326" s="16" t="s">
        <v>613</v>
      </c>
      <c r="C326" s="17">
        <v>5924</v>
      </c>
      <c r="D326" s="18">
        <v>0.16700000000000001</v>
      </c>
      <c r="E326" s="27"/>
      <c r="F326" s="20"/>
    </row>
    <row r="327" spans="1:6" ht="15">
      <c r="A327" s="184"/>
      <c r="B327" s="16" t="s">
        <v>615</v>
      </c>
      <c r="C327" s="17">
        <v>4097</v>
      </c>
      <c r="D327" s="18">
        <v>0.11600000000000001</v>
      </c>
      <c r="E327" s="27"/>
      <c r="F327" s="20"/>
    </row>
    <row r="328" spans="1:6" ht="30">
      <c r="A328" s="184"/>
      <c r="B328" s="16" t="s">
        <v>610</v>
      </c>
      <c r="C328" s="17">
        <v>3722</v>
      </c>
      <c r="D328" s="18">
        <v>0.105</v>
      </c>
      <c r="E328" s="27"/>
      <c r="F328" s="20"/>
    </row>
    <row r="329" spans="1:6" ht="15">
      <c r="A329" s="184"/>
      <c r="B329" s="16" t="s">
        <v>611</v>
      </c>
      <c r="C329" s="17">
        <v>3539</v>
      </c>
      <c r="D329" s="18">
        <v>0.1</v>
      </c>
      <c r="E329" s="27"/>
      <c r="F329" s="20"/>
    </row>
    <row r="330" spans="1:6" ht="15">
      <c r="A330" s="184"/>
      <c r="B330" s="16" t="s">
        <v>607</v>
      </c>
      <c r="C330" s="17">
        <v>3445</v>
      </c>
      <c r="D330" s="18">
        <v>9.7000000000000003E-2</v>
      </c>
      <c r="E330" s="27"/>
      <c r="F330" s="20"/>
    </row>
    <row r="331" spans="1:6" ht="30">
      <c r="A331" s="184"/>
      <c r="B331" s="16" t="s">
        <v>606</v>
      </c>
      <c r="C331" s="17">
        <v>3414</v>
      </c>
      <c r="D331" s="18">
        <v>9.6000000000000002E-2</v>
      </c>
      <c r="E331" s="27"/>
      <c r="F331" s="20"/>
    </row>
    <row r="332" spans="1:6" ht="30">
      <c r="A332" s="184"/>
      <c r="B332" s="16" t="s">
        <v>605</v>
      </c>
      <c r="C332" s="17">
        <v>3439</v>
      </c>
      <c r="D332" s="18">
        <v>9.0999999999999998E-2</v>
      </c>
      <c r="E332" s="27"/>
      <c r="F332" s="20"/>
    </row>
    <row r="333" spans="1:6" ht="30">
      <c r="A333" s="184"/>
      <c r="B333" s="16" t="s">
        <v>605</v>
      </c>
      <c r="C333" s="17">
        <v>3239</v>
      </c>
      <c r="D333" s="18">
        <v>9.0999999999999998E-2</v>
      </c>
      <c r="E333" s="27"/>
      <c r="F333" s="20"/>
    </row>
    <row r="334" spans="1:6" ht="15">
      <c r="A334" s="184"/>
      <c r="B334" s="16" t="s">
        <v>608</v>
      </c>
      <c r="C334" s="17">
        <v>3160</v>
      </c>
      <c r="D334" s="18">
        <v>8.8999999999999996E-2</v>
      </c>
      <c r="E334" s="27"/>
      <c r="F334" s="20"/>
    </row>
    <row r="335" spans="1:6" ht="15">
      <c r="A335" s="184"/>
      <c r="B335" s="16" t="s">
        <v>612</v>
      </c>
      <c r="C335" s="17">
        <v>2497</v>
      </c>
      <c r="D335" s="18">
        <v>7.0000000000000007E-2</v>
      </c>
      <c r="E335" s="27"/>
      <c r="F335" s="20"/>
    </row>
    <row r="336" spans="1:6" ht="15">
      <c r="A336" s="184"/>
      <c r="B336" s="16" t="s">
        <v>614</v>
      </c>
      <c r="C336" s="17">
        <v>2234</v>
      </c>
      <c r="D336" s="18">
        <v>6.3E-2</v>
      </c>
      <c r="E336" s="27"/>
      <c r="F336" s="20"/>
    </row>
    <row r="337" spans="1:6" ht="15">
      <c r="A337" s="184"/>
      <c r="B337" s="16" t="s">
        <v>602</v>
      </c>
      <c r="C337" s="17">
        <v>1786</v>
      </c>
      <c r="D337" s="18">
        <v>0.05</v>
      </c>
      <c r="E337" s="27"/>
      <c r="F337" s="20"/>
    </row>
    <row r="338" spans="1:6" ht="15">
      <c r="A338" s="184"/>
      <c r="B338" s="16" t="s">
        <v>604</v>
      </c>
      <c r="C338" s="17">
        <v>1687</v>
      </c>
      <c r="D338" s="18">
        <v>4.8000000000000001E-2</v>
      </c>
      <c r="E338" s="27"/>
      <c r="F338" s="20"/>
    </row>
    <row r="339" spans="1:6" ht="16" thickBot="1">
      <c r="A339" s="184"/>
      <c r="B339" s="16" t="s">
        <v>603</v>
      </c>
      <c r="C339" s="17">
        <v>1300</v>
      </c>
      <c r="D339" s="18">
        <v>0.37</v>
      </c>
      <c r="E339" s="26"/>
      <c r="F339" s="15"/>
    </row>
    <row r="340" spans="1:6" ht="17" thickTop="1" thickBot="1">
      <c r="A340" s="184"/>
      <c r="B340" s="21" t="s">
        <v>179</v>
      </c>
      <c r="C340" s="22">
        <f>SUM(C303:C339)</f>
        <v>3543905</v>
      </c>
      <c r="D340" s="23"/>
      <c r="E340" s="28">
        <v>240</v>
      </c>
      <c r="F340" s="25"/>
    </row>
    <row r="341" spans="1:6" ht="15" thickTop="1"/>
    <row r="343" spans="1:6" ht="15" thickBot="1">
      <c r="A343" s="305" t="s">
        <v>582</v>
      </c>
      <c r="B343" s="306"/>
      <c r="C343" s="186"/>
      <c r="D343" s="186"/>
      <c r="E343" s="186"/>
      <c r="F343" s="186"/>
    </row>
    <row r="344" spans="1:6" ht="16" thickTop="1">
      <c r="A344" s="186"/>
      <c r="B344" s="223" t="s">
        <v>170</v>
      </c>
      <c r="C344" s="198">
        <f>6858304+144208+68883</f>
        <v>7071395</v>
      </c>
      <c r="D344" s="186"/>
      <c r="E344" s="186"/>
      <c r="F344" s="186"/>
    </row>
    <row r="345" spans="1:6" ht="15">
      <c r="A345" s="186"/>
      <c r="B345" s="224" t="s">
        <v>171</v>
      </c>
      <c r="C345" s="200"/>
      <c r="D345" s="186"/>
      <c r="E345" s="186"/>
      <c r="F345" s="186"/>
    </row>
    <row r="346" spans="1:6" ht="15">
      <c r="A346" s="186"/>
      <c r="B346" s="224" t="s">
        <v>172</v>
      </c>
      <c r="C346" s="200">
        <v>3501269</v>
      </c>
      <c r="D346" s="186"/>
      <c r="E346" s="186"/>
      <c r="F346" s="186"/>
    </row>
    <row r="347" spans="1:6" ht="15">
      <c r="A347" s="186"/>
      <c r="B347" s="224" t="s">
        <v>328</v>
      </c>
      <c r="C347" s="225">
        <v>48.66</v>
      </c>
      <c r="D347" s="186"/>
      <c r="E347" s="186"/>
      <c r="F347" s="186"/>
    </row>
    <row r="348" spans="1:6" ht="15">
      <c r="A348" s="186"/>
      <c r="B348" s="224" t="s">
        <v>173</v>
      </c>
      <c r="C348" s="200">
        <v>3283192</v>
      </c>
      <c r="D348" s="186"/>
      <c r="E348" s="186"/>
      <c r="F348" s="186"/>
    </row>
    <row r="349" spans="1:6" ht="16" thickBot="1">
      <c r="A349" s="186"/>
      <c r="B349" s="226" t="s">
        <v>329</v>
      </c>
      <c r="C349" s="227">
        <f>C348/C346*100</f>
        <v>93.771486852338398</v>
      </c>
      <c r="D349" s="186"/>
      <c r="E349" s="186"/>
      <c r="F349" s="186"/>
    </row>
    <row r="350" spans="1:6" ht="16" thickTop="1" thickBot="1">
      <c r="A350" s="186"/>
      <c r="B350" s="186"/>
      <c r="C350" s="186"/>
      <c r="D350" s="186"/>
      <c r="E350" s="186"/>
      <c r="F350" s="186"/>
    </row>
    <row r="351" spans="1:6" ht="17" thickTop="1" thickBot="1">
      <c r="A351" s="186"/>
      <c r="B351" s="228" t="s">
        <v>174</v>
      </c>
      <c r="C351" s="229" t="s">
        <v>584</v>
      </c>
      <c r="D351" s="230" t="s">
        <v>585</v>
      </c>
      <c r="E351" s="230" t="s">
        <v>586</v>
      </c>
      <c r="F351" s="231" t="s">
        <v>178</v>
      </c>
    </row>
    <row r="352" spans="1:6" ht="16" thickTop="1">
      <c r="A352" s="186"/>
      <c r="B352" s="207" t="s">
        <v>587</v>
      </c>
      <c r="C352" s="232">
        <v>1072491</v>
      </c>
      <c r="D352" s="209">
        <v>32.67</v>
      </c>
      <c r="E352" s="233">
        <v>84</v>
      </c>
      <c r="F352" s="211">
        <f>84/240*100</f>
        <v>35</v>
      </c>
    </row>
    <row r="353" spans="1:6" ht="15">
      <c r="A353" s="186"/>
      <c r="B353" s="212" t="s">
        <v>620</v>
      </c>
      <c r="C353" s="234">
        <v>505527</v>
      </c>
      <c r="D353" s="214">
        <v>15.4</v>
      </c>
      <c r="E353" s="235">
        <v>39</v>
      </c>
      <c r="F353" s="216">
        <f>39/240*100</f>
        <v>16.25</v>
      </c>
    </row>
    <row r="354" spans="1:6" ht="15">
      <c r="A354" s="186"/>
      <c r="B354" s="212" t="s">
        <v>184</v>
      </c>
      <c r="C354" s="234">
        <v>487134</v>
      </c>
      <c r="D354" s="214">
        <v>14.84</v>
      </c>
      <c r="E354" s="235">
        <v>38</v>
      </c>
      <c r="F354" s="216">
        <f>38/240*100</f>
        <v>15.833333333333332</v>
      </c>
    </row>
    <row r="355" spans="1:6" ht="15">
      <c r="A355" s="186"/>
      <c r="B355" s="212" t="s">
        <v>637</v>
      </c>
      <c r="C355" s="234">
        <v>291806</v>
      </c>
      <c r="D355" s="214">
        <v>8.89</v>
      </c>
      <c r="E355" s="235">
        <v>23</v>
      </c>
      <c r="F355" s="216">
        <f>23/240*100</f>
        <v>9.5833333333333339</v>
      </c>
    </row>
    <row r="356" spans="1:6" ht="30">
      <c r="A356" s="186"/>
      <c r="B356" s="212" t="s">
        <v>644</v>
      </c>
      <c r="C356" s="234">
        <v>239101</v>
      </c>
      <c r="D356" s="214">
        <v>7.28</v>
      </c>
      <c r="E356" s="235">
        <v>19</v>
      </c>
      <c r="F356" s="216">
        <f>19/240*100</f>
        <v>7.9166666666666661</v>
      </c>
    </row>
    <row r="357" spans="1:6" ht="15">
      <c r="A357" s="186"/>
      <c r="B357" s="212" t="s">
        <v>647</v>
      </c>
      <c r="C357" s="234">
        <v>186938</v>
      </c>
      <c r="D357" s="214">
        <v>5.69</v>
      </c>
      <c r="E357" s="235">
        <v>15</v>
      </c>
      <c r="F357" s="216">
        <f>15/240*100</f>
        <v>6.25</v>
      </c>
    </row>
    <row r="358" spans="1:6" ht="15">
      <c r="A358" s="186"/>
      <c r="B358" s="212" t="s">
        <v>547</v>
      </c>
      <c r="C358" s="234">
        <v>148262</v>
      </c>
      <c r="D358" s="214">
        <v>4.5199999999999996</v>
      </c>
      <c r="E358" s="235">
        <v>11</v>
      </c>
      <c r="F358" s="216">
        <f>11/240*100</f>
        <v>4.583333333333333</v>
      </c>
    </row>
    <row r="359" spans="1:6" ht="30">
      <c r="A359" s="186"/>
      <c r="B359" s="212" t="s">
        <v>621</v>
      </c>
      <c r="C359" s="234">
        <v>136223</v>
      </c>
      <c r="D359" s="214">
        <v>4.1500000000000004</v>
      </c>
      <c r="E359" s="235">
        <v>11</v>
      </c>
      <c r="F359" s="216">
        <f>11/240*100</f>
        <v>4.583333333333333</v>
      </c>
    </row>
    <row r="360" spans="1:6" ht="15">
      <c r="A360" s="186"/>
      <c r="B360" s="212" t="s">
        <v>622</v>
      </c>
      <c r="C360" s="234">
        <v>39221</v>
      </c>
      <c r="D360" s="214">
        <v>1.19</v>
      </c>
      <c r="E360" s="235"/>
      <c r="F360" s="216"/>
    </row>
    <row r="361" spans="1:6" ht="15">
      <c r="A361" s="186"/>
      <c r="B361" s="212" t="s">
        <v>594</v>
      </c>
      <c r="C361" s="234">
        <v>37335</v>
      </c>
      <c r="D361" s="214">
        <v>1.1399999999999999</v>
      </c>
      <c r="E361" s="235"/>
      <c r="F361" s="216"/>
    </row>
    <row r="362" spans="1:6" ht="15">
      <c r="A362" s="186"/>
      <c r="B362" s="212" t="s">
        <v>551</v>
      </c>
      <c r="C362" s="234">
        <v>19990</v>
      </c>
      <c r="D362" s="214">
        <v>0.61</v>
      </c>
      <c r="E362" s="235"/>
      <c r="F362" s="216"/>
    </row>
    <row r="363" spans="1:6" ht="15">
      <c r="A363" s="186"/>
      <c r="B363" s="212" t="s">
        <v>635</v>
      </c>
      <c r="C363" s="234">
        <v>18901</v>
      </c>
      <c r="D363" s="214">
        <v>0.57999999999999996</v>
      </c>
      <c r="E363" s="235"/>
      <c r="F363" s="216"/>
    </row>
    <row r="364" spans="1:6" ht="15">
      <c r="A364" s="186"/>
      <c r="B364" s="212" t="s">
        <v>633</v>
      </c>
      <c r="C364" s="234">
        <v>12628</v>
      </c>
      <c r="D364" s="214">
        <v>0.38</v>
      </c>
      <c r="E364" s="235"/>
      <c r="F364" s="216"/>
    </row>
    <row r="365" spans="1:6" ht="15">
      <c r="A365" s="186"/>
      <c r="B365" s="212" t="s">
        <v>634</v>
      </c>
      <c r="C365" s="234">
        <v>11583</v>
      </c>
      <c r="D365" s="214">
        <v>0.35</v>
      </c>
      <c r="E365" s="235"/>
      <c r="F365" s="216"/>
    </row>
    <row r="366" spans="1:6" ht="15">
      <c r="A366" s="186"/>
      <c r="B366" s="212" t="s">
        <v>632</v>
      </c>
      <c r="C366" s="234">
        <v>10831</v>
      </c>
      <c r="D366" s="214">
        <v>0.33</v>
      </c>
      <c r="E366" s="235"/>
      <c r="F366" s="216"/>
    </row>
    <row r="367" spans="1:6" ht="30">
      <c r="A367" s="186"/>
      <c r="B367" s="212" t="s">
        <v>169</v>
      </c>
      <c r="C367" s="234">
        <v>9431</v>
      </c>
      <c r="D367" s="214">
        <v>0.28999999999999998</v>
      </c>
      <c r="E367" s="235"/>
      <c r="F367" s="216"/>
    </row>
    <row r="368" spans="1:6" ht="15">
      <c r="A368" s="186"/>
      <c r="B368" s="212" t="s">
        <v>188</v>
      </c>
      <c r="C368" s="234">
        <v>7917</v>
      </c>
      <c r="D368" s="214">
        <v>0.24</v>
      </c>
      <c r="E368" s="235"/>
      <c r="F368" s="216"/>
    </row>
    <row r="369" spans="1:8" ht="15">
      <c r="A369" s="186"/>
      <c r="B369" s="212" t="s">
        <v>561</v>
      </c>
      <c r="C369" s="234">
        <v>7456</v>
      </c>
      <c r="D369" s="214">
        <v>0.23</v>
      </c>
      <c r="E369" s="235"/>
      <c r="F369" s="216"/>
    </row>
    <row r="370" spans="1:8" ht="15">
      <c r="A370" s="186"/>
      <c r="B370" s="212" t="s">
        <v>630</v>
      </c>
      <c r="C370" s="234">
        <v>7234</v>
      </c>
      <c r="D370" s="214">
        <v>0.22</v>
      </c>
      <c r="E370" s="235"/>
      <c r="F370" s="216"/>
      <c r="H370" s="195"/>
    </row>
    <row r="371" spans="1:8" ht="15">
      <c r="A371" s="186"/>
      <c r="B371" s="212" t="s">
        <v>629</v>
      </c>
      <c r="C371" s="234">
        <v>7010</v>
      </c>
      <c r="D371" s="214">
        <v>0.21</v>
      </c>
      <c r="E371" s="235"/>
      <c r="F371" s="216"/>
    </row>
    <row r="372" spans="1:8" ht="30">
      <c r="A372" s="186"/>
      <c r="B372" s="212" t="s">
        <v>626</v>
      </c>
      <c r="C372" s="234">
        <v>5559</v>
      </c>
      <c r="D372" s="214">
        <v>0.17</v>
      </c>
      <c r="E372" s="235"/>
      <c r="F372" s="216"/>
    </row>
    <row r="373" spans="1:8" ht="15">
      <c r="A373" s="186"/>
      <c r="B373" s="212" t="s">
        <v>625</v>
      </c>
      <c r="C373" s="234">
        <v>5553</v>
      </c>
      <c r="D373" s="214">
        <v>0.17</v>
      </c>
      <c r="E373" s="235"/>
      <c r="F373" s="216"/>
    </row>
    <row r="374" spans="1:8" ht="30">
      <c r="A374" s="186"/>
      <c r="B374" s="212" t="s">
        <v>628</v>
      </c>
      <c r="C374" s="234">
        <v>5398</v>
      </c>
      <c r="D374" s="214">
        <v>0.16</v>
      </c>
      <c r="E374" s="233"/>
      <c r="F374" s="211"/>
    </row>
    <row r="375" spans="1:8" ht="15">
      <c r="A375" s="186"/>
      <c r="B375" s="212" t="s">
        <v>631</v>
      </c>
      <c r="C375" s="234">
        <v>4615</v>
      </c>
      <c r="D375" s="214">
        <v>0.14000000000000001</v>
      </c>
      <c r="E375" s="233"/>
      <c r="F375" s="211"/>
    </row>
    <row r="376" spans="1:8" ht="15">
      <c r="A376" s="186"/>
      <c r="B376" s="212" t="s">
        <v>627</v>
      </c>
      <c r="C376" s="234">
        <v>3836</v>
      </c>
      <c r="D376" s="214">
        <v>0.12</v>
      </c>
      <c r="E376" s="233"/>
      <c r="F376" s="211"/>
    </row>
    <row r="377" spans="1:8" ht="16" thickBot="1">
      <c r="A377" s="186"/>
      <c r="B377" s="212" t="s">
        <v>623</v>
      </c>
      <c r="C377" s="234">
        <f>425+474+286</f>
        <v>1185</v>
      </c>
      <c r="D377" s="214" t="s">
        <v>624</v>
      </c>
      <c r="E377" s="233"/>
      <c r="F377" s="211"/>
    </row>
    <row r="378" spans="1:8" ht="17" thickTop="1" thickBot="1">
      <c r="A378" s="186"/>
      <c r="B378" s="236" t="s">
        <v>179</v>
      </c>
      <c r="C378" s="237">
        <f>SUM(C352:C377)</f>
        <v>3283165</v>
      </c>
      <c r="D378" s="220"/>
      <c r="E378" s="238">
        <v>240</v>
      </c>
      <c r="F378" s="222"/>
    </row>
    <row r="379" spans="1:8" ht="15" thickTop="1">
      <c r="A379" s="196"/>
      <c r="B379" s="196"/>
      <c r="C379" s="196"/>
      <c r="D379" s="196"/>
      <c r="E379" s="196"/>
      <c r="F379" s="196"/>
    </row>
    <row r="382" spans="1:8" ht="15" thickBot="1">
      <c r="A382" s="305" t="s">
        <v>721</v>
      </c>
      <c r="B382" s="306"/>
      <c r="C382" s="268"/>
      <c r="D382" s="268"/>
      <c r="E382" s="268"/>
      <c r="F382" s="268"/>
    </row>
    <row r="383" spans="1:8" ht="16" thickTop="1">
      <c r="A383" s="268"/>
      <c r="B383" s="223" t="s">
        <v>170</v>
      </c>
      <c r="C383" s="198">
        <v>6810341</v>
      </c>
      <c r="D383" s="268"/>
      <c r="E383" s="268"/>
      <c r="F383" s="268"/>
    </row>
    <row r="384" spans="1:8" ht="15">
      <c r="A384" s="268"/>
      <c r="B384" s="224" t="s">
        <v>171</v>
      </c>
      <c r="C384" s="200"/>
      <c r="D384" s="268"/>
      <c r="E384" s="268"/>
      <c r="F384" s="268"/>
    </row>
    <row r="385" spans="1:7" ht="15">
      <c r="A385" s="268"/>
      <c r="B385" s="224" t="s">
        <v>172</v>
      </c>
      <c r="C385" s="200">
        <v>3682151</v>
      </c>
      <c r="D385" s="268"/>
      <c r="E385" s="268"/>
      <c r="F385" s="268"/>
    </row>
    <row r="386" spans="1:7" ht="15">
      <c r="A386" s="268"/>
      <c r="B386" s="224" t="s">
        <v>328</v>
      </c>
      <c r="C386" s="225">
        <v>54.07</v>
      </c>
      <c r="D386" s="268"/>
      <c r="E386" s="268"/>
      <c r="F386" s="268"/>
    </row>
    <row r="387" spans="1:7" ht="15">
      <c r="A387" s="268"/>
      <c r="B387" s="224" t="s">
        <v>173</v>
      </c>
      <c r="C387" s="200">
        <v>3513419</v>
      </c>
      <c r="D387" s="268"/>
      <c r="E387" s="268"/>
      <c r="F387" s="268"/>
    </row>
    <row r="388" spans="1:7" ht="16" thickBot="1">
      <c r="A388" s="268"/>
      <c r="B388" s="226" t="s">
        <v>329</v>
      </c>
      <c r="C388" s="227">
        <f>C387/C385*100</f>
        <v>95.41756978461774</v>
      </c>
      <c r="D388" s="268"/>
      <c r="E388" s="268"/>
      <c r="F388" s="268"/>
    </row>
    <row r="389" spans="1:7" ht="16" thickTop="1" thickBot="1">
      <c r="A389" s="268"/>
      <c r="B389" s="268"/>
      <c r="C389" s="268"/>
      <c r="D389" s="268"/>
      <c r="E389" s="268"/>
      <c r="F389" s="268"/>
    </row>
    <row r="390" spans="1:7" ht="17" thickTop="1" thickBot="1">
      <c r="A390" s="268"/>
      <c r="B390" s="228" t="s">
        <v>174</v>
      </c>
      <c r="C390" s="229" t="s">
        <v>584</v>
      </c>
      <c r="D390" s="230" t="s">
        <v>585</v>
      </c>
      <c r="E390" s="230" t="s">
        <v>586</v>
      </c>
      <c r="F390" s="229" t="s">
        <v>178</v>
      </c>
      <c r="G390" s="295" t="s">
        <v>722</v>
      </c>
    </row>
    <row r="391" spans="1:7" ht="16" thickTop="1">
      <c r="A391" s="268"/>
      <c r="B391" s="207" t="s">
        <v>548</v>
      </c>
      <c r="C391" s="232">
        <v>1147292</v>
      </c>
      <c r="D391" s="209">
        <v>33.54</v>
      </c>
      <c r="E391" s="233">
        <v>95</v>
      </c>
      <c r="F391" s="299">
        <f>E391/240*100</f>
        <v>39.583333333333329</v>
      </c>
      <c r="G391" s="296">
        <v>14573</v>
      </c>
    </row>
    <row r="392" spans="1:7" ht="15">
      <c r="A392" s="268"/>
      <c r="B392" s="212" t="s">
        <v>723</v>
      </c>
      <c r="C392" s="234">
        <v>955490</v>
      </c>
      <c r="D392" s="214">
        <v>27.93</v>
      </c>
      <c r="E392" s="235">
        <v>80</v>
      </c>
      <c r="F392" s="214">
        <f t="shared" ref="F392:F395" si="0">E392/240*100</f>
        <v>33.333333333333329</v>
      </c>
      <c r="G392" s="297">
        <v>12812</v>
      </c>
    </row>
    <row r="393" spans="1:7" ht="30">
      <c r="A393" s="268"/>
      <c r="B393" s="212" t="s">
        <v>724</v>
      </c>
      <c r="C393" s="234">
        <v>318513</v>
      </c>
      <c r="D393" s="214">
        <v>9.31</v>
      </c>
      <c r="E393" s="235">
        <v>27</v>
      </c>
      <c r="F393" s="214">
        <f t="shared" si="0"/>
        <v>11.25</v>
      </c>
      <c r="G393" s="297">
        <v>1940</v>
      </c>
    </row>
    <row r="394" spans="1:7" ht="15">
      <c r="A394" s="268"/>
      <c r="B394" s="212" t="s">
        <v>184</v>
      </c>
      <c r="C394" s="234">
        <v>315976</v>
      </c>
      <c r="D394" s="214">
        <v>9.24</v>
      </c>
      <c r="E394" s="235">
        <v>26</v>
      </c>
      <c r="F394" s="214">
        <f t="shared" si="0"/>
        <v>10.833333333333334</v>
      </c>
      <c r="G394" s="297">
        <v>5182</v>
      </c>
    </row>
    <row r="395" spans="1:7" ht="15">
      <c r="A395" s="268"/>
      <c r="B395" s="212" t="s">
        <v>725</v>
      </c>
      <c r="C395" s="234">
        <v>145637</v>
      </c>
      <c r="D395" s="214">
        <v>4.26</v>
      </c>
      <c r="E395" s="235">
        <v>12</v>
      </c>
      <c r="F395" s="214">
        <f t="shared" si="0"/>
        <v>5</v>
      </c>
      <c r="G395" s="297">
        <v>1473</v>
      </c>
    </row>
    <row r="396" spans="1:7" ht="30">
      <c r="A396" s="268"/>
      <c r="B396" s="212" t="s">
        <v>726</v>
      </c>
      <c r="C396" s="234">
        <v>107407</v>
      </c>
      <c r="D396" s="214">
        <v>3.14</v>
      </c>
      <c r="E396" s="235"/>
      <c r="F396" s="291"/>
      <c r="G396" s="297">
        <v>637</v>
      </c>
    </row>
    <row r="397" spans="1:7" ht="30">
      <c r="A397" s="268"/>
      <c r="B397" s="212" t="s">
        <v>727</v>
      </c>
      <c r="C397" s="234">
        <v>101177</v>
      </c>
      <c r="D397" s="214">
        <v>2.96</v>
      </c>
      <c r="E397" s="235"/>
      <c r="F397" s="291"/>
      <c r="G397" s="297">
        <v>505</v>
      </c>
    </row>
    <row r="398" spans="1:7" ht="15">
      <c r="A398" s="268"/>
      <c r="B398" s="212" t="s">
        <v>728</v>
      </c>
      <c r="C398" s="234">
        <v>100479</v>
      </c>
      <c r="D398" s="214">
        <v>2.94</v>
      </c>
      <c r="E398" s="235"/>
      <c r="F398" s="291"/>
      <c r="G398" s="297">
        <v>4120</v>
      </c>
    </row>
    <row r="399" spans="1:7" ht="45">
      <c r="A399" s="268"/>
      <c r="B399" s="212" t="s">
        <v>729</v>
      </c>
      <c r="C399" s="234">
        <v>86984</v>
      </c>
      <c r="D399" s="214">
        <v>2.54</v>
      </c>
      <c r="E399" s="235"/>
      <c r="F399" s="291"/>
      <c r="G399" s="297">
        <v>457</v>
      </c>
    </row>
    <row r="400" spans="1:7" ht="15">
      <c r="A400" s="268"/>
      <c r="B400" s="212" t="s">
        <v>730</v>
      </c>
      <c r="C400" s="234">
        <v>54412</v>
      </c>
      <c r="D400" s="214">
        <v>1.59</v>
      </c>
      <c r="E400" s="235"/>
      <c r="F400" s="291"/>
      <c r="G400" s="297">
        <v>488</v>
      </c>
    </row>
    <row r="401" spans="1:7" ht="15">
      <c r="A401" s="268"/>
      <c r="B401" s="212" t="s">
        <v>731</v>
      </c>
      <c r="C401" s="234">
        <v>37896</v>
      </c>
      <c r="D401" s="214">
        <v>1.1100000000000001</v>
      </c>
      <c r="E401" s="235"/>
      <c r="F401" s="291"/>
      <c r="G401" s="297">
        <v>634</v>
      </c>
    </row>
    <row r="402" spans="1:7" ht="15">
      <c r="A402" s="268"/>
      <c r="B402" s="212" t="s">
        <v>732</v>
      </c>
      <c r="C402" s="234">
        <v>10159</v>
      </c>
      <c r="D402" s="214">
        <v>0.3</v>
      </c>
      <c r="E402" s="235"/>
      <c r="F402" s="291"/>
      <c r="G402" s="297">
        <v>357</v>
      </c>
    </row>
    <row r="403" spans="1:7" ht="30">
      <c r="A403" s="268"/>
      <c r="B403" s="212" t="s">
        <v>733</v>
      </c>
      <c r="C403" s="234">
        <v>9232</v>
      </c>
      <c r="D403" s="214">
        <v>0.27</v>
      </c>
      <c r="E403" s="235"/>
      <c r="F403" s="291"/>
      <c r="G403" s="297">
        <v>215</v>
      </c>
    </row>
    <row r="404" spans="1:7" ht="30">
      <c r="A404" s="268"/>
      <c r="B404" s="212" t="s">
        <v>734</v>
      </c>
      <c r="C404" s="234">
        <v>6644</v>
      </c>
      <c r="D404" s="214">
        <v>0.19</v>
      </c>
      <c r="E404" s="235"/>
      <c r="F404" s="291"/>
      <c r="G404" s="297">
        <v>267</v>
      </c>
    </row>
    <row r="405" spans="1:7" ht="15">
      <c r="A405" s="268"/>
      <c r="B405" s="212" t="s">
        <v>735</v>
      </c>
      <c r="C405" s="234">
        <v>5945</v>
      </c>
      <c r="D405" s="214">
        <v>0.17</v>
      </c>
      <c r="E405" s="235"/>
      <c r="F405" s="291"/>
      <c r="G405" s="297">
        <v>193</v>
      </c>
    </row>
    <row r="406" spans="1:7" ht="15">
      <c r="A406" s="268"/>
      <c r="B406" s="212" t="s">
        <v>736</v>
      </c>
      <c r="C406" s="234">
        <v>4989</v>
      </c>
      <c r="D406" s="214">
        <v>0.15</v>
      </c>
      <c r="E406" s="235"/>
      <c r="F406" s="291"/>
      <c r="G406" s="297">
        <v>360</v>
      </c>
    </row>
    <row r="407" spans="1:7" ht="30">
      <c r="A407" s="268"/>
      <c r="B407" s="212" t="s">
        <v>737</v>
      </c>
      <c r="C407" s="234">
        <v>3921</v>
      </c>
      <c r="D407" s="214">
        <v>0.11</v>
      </c>
      <c r="E407" s="235"/>
      <c r="F407" s="291"/>
      <c r="G407" s="297">
        <v>139</v>
      </c>
    </row>
    <row r="408" spans="1:7" ht="30">
      <c r="A408" s="268"/>
      <c r="B408" s="212" t="s">
        <v>738</v>
      </c>
      <c r="C408" s="234">
        <v>3130</v>
      </c>
      <c r="D408" s="214">
        <v>0.09</v>
      </c>
      <c r="E408" s="235"/>
      <c r="F408" s="291"/>
      <c r="G408" s="297">
        <v>163</v>
      </c>
    </row>
    <row r="409" spans="1:7" ht="30">
      <c r="A409" s="268"/>
      <c r="B409" s="212" t="s">
        <v>739</v>
      </c>
      <c r="C409" s="234">
        <v>2916</v>
      </c>
      <c r="D409" s="214">
        <v>0.09</v>
      </c>
      <c r="E409" s="235"/>
      <c r="F409" s="291"/>
      <c r="G409" s="297">
        <v>124</v>
      </c>
    </row>
    <row r="410" spans="1:7" ht="30">
      <c r="A410" s="268"/>
      <c r="B410" s="212" t="s">
        <v>740</v>
      </c>
      <c r="C410" s="234">
        <v>2325</v>
      </c>
      <c r="D410" s="214">
        <v>7.0000000000000007E-2</v>
      </c>
      <c r="E410" s="300"/>
      <c r="F410" s="301"/>
      <c r="G410" s="298">
        <v>142</v>
      </c>
    </row>
    <row r="411" spans="1:7" ht="16" thickBot="1">
      <c r="A411" s="268"/>
      <c r="B411" s="212" t="s">
        <v>741</v>
      </c>
      <c r="C411" s="234">
        <v>87850</v>
      </c>
      <c r="D411" s="214"/>
      <c r="E411" s="293"/>
      <c r="F411" s="294"/>
      <c r="G411" s="298"/>
    </row>
    <row r="412" spans="1:7" ht="17" thickTop="1" thickBot="1">
      <c r="A412" s="268"/>
      <c r="B412" s="236" t="s">
        <v>179</v>
      </c>
      <c r="C412" s="237">
        <f>SUM(C391:C411)</f>
        <v>3508374</v>
      </c>
      <c r="D412" s="220"/>
      <c r="E412" s="238">
        <v>240</v>
      </c>
      <c r="F412" s="292"/>
      <c r="G412" s="295"/>
    </row>
    <row r="413" spans="1:7" ht="15" thickTop="1">
      <c r="A413" s="196"/>
      <c r="B413" s="196"/>
      <c r="C413" s="196"/>
      <c r="D413" s="196"/>
      <c r="E413" s="196"/>
      <c r="F413" s="196"/>
    </row>
  </sheetData>
  <mergeCells count="9">
    <mergeCell ref="A382:B382"/>
    <mergeCell ref="A294:B294"/>
    <mergeCell ref="A343:B343"/>
    <mergeCell ref="A3:B3"/>
    <mergeCell ref="A229:B229"/>
    <mergeCell ref="A264:B264"/>
    <mergeCell ref="A162:B162"/>
    <mergeCell ref="A112:B112"/>
    <mergeCell ref="A54:B54"/>
  </mergeCells>
  <phoneticPr fontId="2"/>
  <pageMargins left="0.79000000000000015" right="0.79000000000000015" top="0.98" bottom="0.98" header="0.51" footer="0.51"/>
  <pageSetup paperSize="10" scale="67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34"/>
  <sheetViews>
    <sheetView tabSelected="1" topLeftCell="A92" workbookViewId="0">
      <selection activeCell="C99" sqref="C99"/>
    </sheetView>
  </sheetViews>
  <sheetFormatPr baseColWidth="10" defaultColWidth="13.59765625" defaultRowHeight="14"/>
  <cols>
    <col min="2" max="2" width="33.3984375" customWidth="1"/>
    <col min="3" max="3" width="15.3984375" bestFit="1" customWidth="1"/>
  </cols>
  <sheetData>
    <row r="1" spans="1:6" ht="18">
      <c r="A1" s="309" t="s">
        <v>254</v>
      </c>
      <c r="B1" s="308"/>
      <c r="C1" s="308"/>
      <c r="D1" s="30"/>
      <c r="E1" s="1"/>
      <c r="F1" s="1"/>
    </row>
    <row r="2" spans="1:6" ht="18">
      <c r="A2" s="31"/>
      <c r="B2" s="31"/>
      <c r="C2" s="1"/>
      <c r="D2" s="1"/>
      <c r="E2" s="1"/>
      <c r="F2" s="1"/>
    </row>
    <row r="3" spans="1:6" ht="15" thickBot="1">
      <c r="A3" s="310" t="s">
        <v>268</v>
      </c>
      <c r="B3" s="308"/>
      <c r="C3" s="308"/>
      <c r="D3" s="1"/>
      <c r="E3" s="1"/>
      <c r="F3" s="1"/>
    </row>
    <row r="4" spans="1:6" ht="16" thickTop="1">
      <c r="A4" s="46" t="s">
        <v>266</v>
      </c>
      <c r="B4" s="32" t="s">
        <v>170</v>
      </c>
      <c r="C4" s="3">
        <v>6691080</v>
      </c>
      <c r="D4" s="1"/>
      <c r="E4" s="1"/>
      <c r="F4" s="1"/>
    </row>
    <row r="5" spans="1:6" ht="15">
      <c r="A5" s="1"/>
      <c r="B5" s="33" t="s">
        <v>171</v>
      </c>
      <c r="C5" s="5"/>
      <c r="D5" s="1"/>
      <c r="E5" s="1"/>
      <c r="F5" s="1"/>
    </row>
    <row r="6" spans="1:6" ht="15">
      <c r="A6" s="1"/>
      <c r="B6" s="33" t="s">
        <v>172</v>
      </c>
      <c r="C6" s="5">
        <v>1955451</v>
      </c>
      <c r="D6" s="1"/>
      <c r="E6" s="1"/>
      <c r="F6" s="1"/>
    </row>
    <row r="7" spans="1:6" ht="15">
      <c r="A7" s="1"/>
      <c r="B7" s="33" t="s">
        <v>252</v>
      </c>
      <c r="C7" s="47">
        <v>28.6</v>
      </c>
      <c r="D7" s="1"/>
      <c r="E7" s="1"/>
      <c r="F7" s="1"/>
    </row>
    <row r="8" spans="1:6" ht="15">
      <c r="A8" s="1"/>
      <c r="B8" s="33" t="s">
        <v>173</v>
      </c>
      <c r="C8" s="5">
        <v>1937696</v>
      </c>
      <c r="D8" s="1"/>
      <c r="E8" s="1"/>
      <c r="F8" s="1"/>
    </row>
    <row r="9" spans="1:6" ht="16" thickBot="1">
      <c r="A9" s="1"/>
      <c r="B9" s="34" t="s">
        <v>330</v>
      </c>
      <c r="C9" s="48">
        <f>C8/C6*100</f>
        <v>99.092025317944561</v>
      </c>
      <c r="D9" s="1"/>
      <c r="E9" s="1"/>
      <c r="F9" s="1"/>
    </row>
    <row r="10" spans="1:6" ht="15" thickBot="1">
      <c r="A10" s="1"/>
      <c r="B10" s="1"/>
      <c r="C10" s="1"/>
      <c r="D10" s="1"/>
      <c r="E10" s="1"/>
      <c r="F10" s="1"/>
    </row>
    <row r="11" spans="1:6" ht="17" thickTop="1" thickBot="1">
      <c r="A11" s="1"/>
      <c r="B11" s="35" t="s">
        <v>253</v>
      </c>
      <c r="C11" s="36" t="s">
        <v>175</v>
      </c>
      <c r="D11" s="37" t="s">
        <v>176</v>
      </c>
      <c r="E11" s="37" t="s">
        <v>177</v>
      </c>
      <c r="F11" s="38" t="s">
        <v>178</v>
      </c>
    </row>
    <row r="12" spans="1:6" ht="31" thickTop="1">
      <c r="A12" s="1"/>
      <c r="B12" s="11" t="s">
        <v>166</v>
      </c>
      <c r="C12" s="40">
        <v>420001</v>
      </c>
      <c r="D12" s="13">
        <v>21.68</v>
      </c>
      <c r="E12" s="14">
        <v>5</v>
      </c>
      <c r="F12" s="15">
        <f>5/18*100</f>
        <v>27.777777777777779</v>
      </c>
    </row>
    <row r="13" spans="1:6" ht="15">
      <c r="A13" s="1"/>
      <c r="B13" s="16" t="s">
        <v>269</v>
      </c>
      <c r="C13" s="42">
        <v>414786</v>
      </c>
      <c r="D13" s="18">
        <v>21.41</v>
      </c>
      <c r="E13" s="19">
        <v>5</v>
      </c>
      <c r="F13" s="20">
        <v>27.78</v>
      </c>
    </row>
    <row r="14" spans="1:6" ht="15.75" customHeight="1">
      <c r="A14" s="1"/>
      <c r="B14" s="16" t="s">
        <v>270</v>
      </c>
      <c r="C14" s="42">
        <v>392650</v>
      </c>
      <c r="D14" s="18">
        <v>20.260000000000002</v>
      </c>
      <c r="E14" s="19">
        <v>4</v>
      </c>
      <c r="F14" s="20">
        <f>4/18*100</f>
        <v>22.222222222222221</v>
      </c>
    </row>
    <row r="15" spans="1:6" ht="15">
      <c r="A15" s="1"/>
      <c r="B15" s="16" t="s">
        <v>185</v>
      </c>
      <c r="C15" s="42">
        <v>275237</v>
      </c>
      <c r="D15" s="18">
        <v>14.2</v>
      </c>
      <c r="E15" s="19">
        <v>3</v>
      </c>
      <c r="F15" s="20">
        <f>3/18*100</f>
        <v>16.666666666666664</v>
      </c>
    </row>
    <row r="16" spans="1:6" ht="15">
      <c r="A16" s="1"/>
      <c r="B16" s="16" t="s">
        <v>188</v>
      </c>
      <c r="C16" s="42">
        <v>121398</v>
      </c>
      <c r="D16" s="18">
        <v>6.27</v>
      </c>
      <c r="E16" s="19">
        <v>1</v>
      </c>
      <c r="F16" s="20">
        <f>1/18*100</f>
        <v>5.5555555555555554</v>
      </c>
    </row>
    <row r="17" spans="1:6" ht="15">
      <c r="A17" s="1"/>
      <c r="B17" s="16" t="s">
        <v>271</v>
      </c>
      <c r="C17" s="42">
        <v>91871</v>
      </c>
      <c r="D17" s="18">
        <v>4.74</v>
      </c>
      <c r="E17" s="19"/>
      <c r="F17" s="20"/>
    </row>
    <row r="18" spans="1:6" ht="15">
      <c r="A18" s="1"/>
      <c r="B18" s="16" t="s">
        <v>235</v>
      </c>
      <c r="C18" s="42">
        <v>84350</v>
      </c>
      <c r="D18" s="18">
        <v>4.3499999999999996</v>
      </c>
      <c r="E18" s="19"/>
      <c r="F18" s="20"/>
    </row>
    <row r="19" spans="1:6" ht="30">
      <c r="A19" s="1"/>
      <c r="B19" s="16" t="s">
        <v>272</v>
      </c>
      <c r="C19" s="42">
        <v>37645</v>
      </c>
      <c r="D19" s="18">
        <v>1.94</v>
      </c>
      <c r="E19" s="19"/>
      <c r="F19" s="20"/>
    </row>
    <row r="20" spans="1:6" ht="15">
      <c r="A20" s="1"/>
      <c r="B20" s="16" t="s">
        <v>273</v>
      </c>
      <c r="C20" s="42">
        <v>29752</v>
      </c>
      <c r="D20" s="18">
        <v>1.54</v>
      </c>
      <c r="E20" s="19"/>
      <c r="F20" s="20"/>
    </row>
    <row r="21" spans="1:6" ht="18.75" customHeight="1">
      <c r="A21" s="1"/>
      <c r="B21" s="41" t="s">
        <v>233</v>
      </c>
      <c r="C21" s="42">
        <v>18988</v>
      </c>
      <c r="D21" s="18">
        <v>0.98</v>
      </c>
      <c r="E21" s="19"/>
      <c r="F21" s="20"/>
    </row>
    <row r="22" spans="1:6" ht="15" hidden="1">
      <c r="A22" s="1"/>
      <c r="B22" s="41" t="s">
        <v>234</v>
      </c>
      <c r="C22" s="42">
        <v>14392</v>
      </c>
      <c r="D22" s="18">
        <v>0.74</v>
      </c>
      <c r="E22" s="19"/>
      <c r="F22" s="20"/>
    </row>
    <row r="23" spans="1:6" ht="15" hidden="1">
      <c r="A23" s="1"/>
      <c r="B23" s="41" t="s">
        <v>211</v>
      </c>
      <c r="C23" s="42">
        <v>9976</v>
      </c>
      <c r="D23" s="18">
        <v>0.51</v>
      </c>
      <c r="E23" s="19"/>
      <c r="F23" s="20"/>
    </row>
    <row r="24" spans="1:6" ht="18" hidden="1" customHeight="1">
      <c r="A24" s="1"/>
      <c r="B24" s="41" t="s">
        <v>280</v>
      </c>
      <c r="C24" s="42">
        <v>9398</v>
      </c>
      <c r="D24" s="18">
        <v>0.49</v>
      </c>
      <c r="E24" s="19"/>
      <c r="F24" s="20"/>
    </row>
    <row r="25" spans="1:6" ht="15">
      <c r="A25" s="1"/>
      <c r="B25" s="41" t="s">
        <v>210</v>
      </c>
      <c r="C25" s="42">
        <v>9147</v>
      </c>
      <c r="D25" s="18">
        <v>0.47</v>
      </c>
      <c r="E25" s="19"/>
      <c r="F25" s="20"/>
    </row>
    <row r="26" spans="1:6" ht="15">
      <c r="A26" s="1"/>
      <c r="B26" s="41" t="s">
        <v>279</v>
      </c>
      <c r="C26" s="42">
        <v>5323</v>
      </c>
      <c r="D26" s="18">
        <v>0.27</v>
      </c>
      <c r="E26" s="19"/>
      <c r="F26" s="20"/>
    </row>
    <row r="27" spans="1:6" ht="16" thickBot="1">
      <c r="A27" s="1"/>
      <c r="B27" s="39" t="s">
        <v>209</v>
      </c>
      <c r="C27" s="40">
        <v>2782</v>
      </c>
      <c r="D27" s="13">
        <v>0.14000000000000001</v>
      </c>
      <c r="E27" s="14"/>
      <c r="F27" s="15"/>
    </row>
    <row r="28" spans="1:6" ht="17" thickTop="1" thickBot="1">
      <c r="A28" s="1"/>
      <c r="B28" s="43" t="s">
        <v>179</v>
      </c>
      <c r="C28" s="44">
        <f>SUM(C12:C27)</f>
        <v>1937696</v>
      </c>
      <c r="D28" s="23"/>
      <c r="E28" s="24">
        <v>18</v>
      </c>
      <c r="F28" s="25"/>
    </row>
    <row r="29" spans="1:6">
      <c r="A29" s="1"/>
      <c r="B29" s="45"/>
      <c r="C29" s="45"/>
      <c r="D29" s="45"/>
      <c r="E29" s="45"/>
      <c r="F29" s="45"/>
    </row>
    <row r="30" spans="1:6">
      <c r="A30" s="1"/>
    </row>
    <row r="31" spans="1:6" ht="15" thickBot="1">
      <c r="A31" s="310" t="s">
        <v>265</v>
      </c>
      <c r="B31" s="308"/>
      <c r="C31" s="308"/>
      <c r="D31" s="1"/>
      <c r="E31" s="1"/>
      <c r="F31" s="1"/>
    </row>
    <row r="32" spans="1:6" ht="16" thickTop="1">
      <c r="A32" s="1"/>
      <c r="B32" s="32" t="s">
        <v>170</v>
      </c>
      <c r="C32" s="3">
        <v>6684770</v>
      </c>
      <c r="D32" s="1"/>
      <c r="E32" s="1"/>
      <c r="F32" s="1"/>
    </row>
    <row r="33" spans="1:6" ht="15">
      <c r="A33" s="1"/>
      <c r="B33" s="33" t="s">
        <v>171</v>
      </c>
      <c r="C33" s="5"/>
      <c r="D33" s="1"/>
      <c r="E33" s="1"/>
      <c r="F33" s="1"/>
    </row>
    <row r="34" spans="1:6" ht="15">
      <c r="A34" s="1"/>
      <c r="B34" s="33" t="s">
        <v>172</v>
      </c>
      <c r="C34" s="5">
        <v>2601677</v>
      </c>
      <c r="D34" s="1"/>
      <c r="E34" s="1"/>
      <c r="F34" s="1"/>
    </row>
    <row r="35" spans="1:6" ht="15">
      <c r="A35" s="1"/>
      <c r="B35" s="33" t="s">
        <v>252</v>
      </c>
      <c r="C35" s="5">
        <v>37.49</v>
      </c>
      <c r="D35" s="1"/>
      <c r="E35" s="1"/>
      <c r="F35" s="1"/>
    </row>
    <row r="36" spans="1:6" ht="15">
      <c r="A36" s="1"/>
      <c r="B36" s="33" t="s">
        <v>173</v>
      </c>
      <c r="C36" s="5">
        <v>2576434</v>
      </c>
      <c r="D36" s="1"/>
      <c r="E36" s="1"/>
      <c r="F36" s="1"/>
    </row>
    <row r="37" spans="1:6" ht="16" thickBot="1">
      <c r="A37" s="1"/>
      <c r="B37" s="34" t="s">
        <v>330</v>
      </c>
      <c r="C37" s="70">
        <f>C36/C34*100</f>
        <v>99.029741201540389</v>
      </c>
      <c r="D37" s="1"/>
      <c r="E37" s="1"/>
      <c r="F37" s="1"/>
    </row>
    <row r="38" spans="1:6" ht="16" thickTop="1" thickBot="1">
      <c r="A38" s="1"/>
      <c r="B38" s="1"/>
      <c r="C38" s="1"/>
      <c r="D38" s="1"/>
      <c r="E38" s="1"/>
      <c r="F38" s="1"/>
    </row>
    <row r="39" spans="1:6" ht="17" thickTop="1" thickBot="1">
      <c r="A39" s="1"/>
      <c r="B39" s="35" t="s">
        <v>253</v>
      </c>
      <c r="C39" s="36" t="s">
        <v>175</v>
      </c>
      <c r="D39" s="37" t="s">
        <v>176</v>
      </c>
      <c r="E39" s="37" t="s">
        <v>177</v>
      </c>
      <c r="F39" s="38" t="s">
        <v>178</v>
      </c>
    </row>
    <row r="40" spans="1:6" ht="31" thickTop="1">
      <c r="A40" s="1"/>
      <c r="B40" s="11" t="s">
        <v>166</v>
      </c>
      <c r="C40" s="40">
        <v>627693</v>
      </c>
      <c r="D40" s="13">
        <v>24.36</v>
      </c>
      <c r="E40" s="14">
        <v>5</v>
      </c>
      <c r="F40" s="15">
        <f>5/17*100</f>
        <v>29.411764705882355</v>
      </c>
    </row>
    <row r="41" spans="1:6" ht="15">
      <c r="A41" s="1"/>
      <c r="B41" s="16" t="s">
        <v>183</v>
      </c>
      <c r="C41" s="42">
        <v>476618</v>
      </c>
      <c r="D41" s="18">
        <v>18.5</v>
      </c>
      <c r="E41" s="19">
        <v>4</v>
      </c>
      <c r="F41" s="20">
        <f>4/17*100</f>
        <v>23.52941176470588</v>
      </c>
    </row>
    <row r="42" spans="1:6" ht="30">
      <c r="A42" s="1"/>
      <c r="B42" s="16" t="s">
        <v>184</v>
      </c>
      <c r="C42" s="42">
        <v>364197</v>
      </c>
      <c r="D42" s="18">
        <v>14.14</v>
      </c>
      <c r="E42" s="19">
        <v>3</v>
      </c>
      <c r="F42" s="20">
        <f>3/17*100</f>
        <v>17.647058823529413</v>
      </c>
    </row>
    <row r="43" spans="1:6" ht="15">
      <c r="A43" s="1"/>
      <c r="B43" s="16" t="s">
        <v>185</v>
      </c>
      <c r="C43" s="42">
        <v>308052</v>
      </c>
      <c r="D43" s="18">
        <v>11.96</v>
      </c>
      <c r="E43" s="19">
        <v>2</v>
      </c>
      <c r="F43" s="20">
        <f>2/17*100</f>
        <v>11.76470588235294</v>
      </c>
    </row>
    <row r="44" spans="1:6" ht="15">
      <c r="A44" s="1"/>
      <c r="B44" s="16" t="s">
        <v>188</v>
      </c>
      <c r="C44" s="42">
        <v>205146</v>
      </c>
      <c r="D44" s="18">
        <v>7.96</v>
      </c>
      <c r="E44" s="19">
        <v>2</v>
      </c>
      <c r="F44" s="20">
        <f>2/17*100</f>
        <v>11.76470588235294</v>
      </c>
    </row>
    <row r="45" spans="1:6" ht="15">
      <c r="A45" s="1"/>
      <c r="B45" s="16" t="s">
        <v>167</v>
      </c>
      <c r="C45" s="42">
        <v>204817</v>
      </c>
      <c r="D45" s="18">
        <v>7.95</v>
      </c>
      <c r="E45" s="19">
        <v>1</v>
      </c>
      <c r="F45" s="20">
        <f>1/17*100</f>
        <v>5.8823529411764701</v>
      </c>
    </row>
    <row r="46" spans="1:6" ht="15">
      <c r="A46" s="1"/>
      <c r="B46" s="16" t="s">
        <v>187</v>
      </c>
      <c r="C46" s="42">
        <v>146984</v>
      </c>
      <c r="D46" s="18">
        <v>5.7</v>
      </c>
      <c r="E46" s="19"/>
      <c r="F46" s="20"/>
    </row>
    <row r="47" spans="1:6" ht="15">
      <c r="A47" s="1"/>
      <c r="B47" s="16" t="s">
        <v>186</v>
      </c>
      <c r="C47" s="42">
        <v>120280</v>
      </c>
      <c r="D47" s="18">
        <v>4.67</v>
      </c>
      <c r="E47" s="19"/>
      <c r="F47" s="20"/>
    </row>
    <row r="48" spans="1:6" ht="60">
      <c r="A48" s="1"/>
      <c r="B48" s="41" t="s">
        <v>168</v>
      </c>
      <c r="C48" s="42">
        <v>57931</v>
      </c>
      <c r="D48" s="18">
        <v>2.25</v>
      </c>
      <c r="E48" s="19"/>
      <c r="F48" s="20"/>
    </row>
    <row r="49" spans="1:6" ht="15">
      <c r="A49" s="1"/>
      <c r="B49" s="41" t="s">
        <v>189</v>
      </c>
      <c r="C49" s="42">
        <v>18444</v>
      </c>
      <c r="D49" s="18">
        <v>0.72</v>
      </c>
      <c r="E49" s="19"/>
      <c r="F49" s="20"/>
    </row>
    <row r="50" spans="1:6" ht="30">
      <c r="A50" s="1"/>
      <c r="B50" s="41" t="s">
        <v>169</v>
      </c>
      <c r="C50" s="42">
        <v>14132</v>
      </c>
      <c r="D50" s="18">
        <v>0.55000000000000004</v>
      </c>
      <c r="E50" s="19"/>
      <c r="F50" s="20"/>
    </row>
    <row r="51" spans="1:6" ht="30">
      <c r="A51" s="1"/>
      <c r="B51" s="41" t="s">
        <v>90</v>
      </c>
      <c r="C51" s="42">
        <v>11904</v>
      </c>
      <c r="D51" s="18">
        <v>0.46</v>
      </c>
      <c r="E51" s="19"/>
      <c r="F51" s="20"/>
    </row>
    <row r="52" spans="1:6" ht="30">
      <c r="A52" s="1"/>
      <c r="B52" s="41" t="s">
        <v>157</v>
      </c>
      <c r="C52" s="42">
        <v>11679</v>
      </c>
      <c r="D52" s="18">
        <v>0.45</v>
      </c>
      <c r="E52" s="19"/>
      <c r="F52" s="20"/>
    </row>
    <row r="53" spans="1:6" ht="31" thickBot="1">
      <c r="A53" s="1"/>
      <c r="B53" s="39" t="s">
        <v>158</v>
      </c>
      <c r="C53" s="40">
        <v>8565</v>
      </c>
      <c r="D53" s="13">
        <v>0.33</v>
      </c>
      <c r="E53" s="14"/>
      <c r="F53" s="15"/>
    </row>
    <row r="54" spans="1:6" ht="17" thickTop="1" thickBot="1">
      <c r="A54" s="1"/>
      <c r="B54" s="43" t="s">
        <v>179</v>
      </c>
      <c r="C54" s="44">
        <f>SUM(C40:C53)</f>
        <v>2576442</v>
      </c>
      <c r="D54" s="23"/>
      <c r="E54" s="24">
        <v>17</v>
      </c>
      <c r="F54" s="25"/>
    </row>
    <row r="55" spans="1:6" ht="15" thickTop="1"/>
    <row r="57" spans="1:6" ht="15" thickBot="1">
      <c r="A57" s="196" t="s">
        <v>542</v>
      </c>
      <c r="B57" s="196"/>
      <c r="C57" s="196"/>
      <c r="D57" s="196"/>
      <c r="E57" s="196"/>
      <c r="F57" s="196"/>
    </row>
    <row r="58" spans="1:6" ht="16" thickTop="1">
      <c r="A58" s="196"/>
      <c r="B58" s="197" t="s">
        <v>170</v>
      </c>
      <c r="C58" s="198">
        <f>6543423+56176</f>
        <v>6599599</v>
      </c>
      <c r="D58" s="186"/>
      <c r="E58" s="186"/>
      <c r="F58" s="186"/>
    </row>
    <row r="59" spans="1:6" ht="15">
      <c r="A59" s="196"/>
      <c r="B59" s="199" t="s">
        <v>171</v>
      </c>
      <c r="C59" s="200"/>
      <c r="D59" s="186"/>
      <c r="E59" s="186"/>
      <c r="F59" s="186"/>
    </row>
    <row r="60" spans="1:6" ht="15">
      <c r="A60" s="196"/>
      <c r="B60" s="199" t="s">
        <v>172</v>
      </c>
      <c r="C60" s="200">
        <v>2361966</v>
      </c>
      <c r="D60" s="186"/>
      <c r="E60" s="186"/>
      <c r="F60" s="186"/>
    </row>
    <row r="61" spans="1:6" ht="15">
      <c r="A61" s="196"/>
      <c r="B61" s="199" t="s">
        <v>252</v>
      </c>
      <c r="C61" s="200">
        <v>35.840000000000003</v>
      </c>
      <c r="D61" s="186"/>
      <c r="E61" s="186"/>
      <c r="F61" s="186"/>
    </row>
    <row r="62" spans="1:6" ht="15">
      <c r="A62" s="196"/>
      <c r="B62" s="199" t="s">
        <v>173</v>
      </c>
      <c r="C62" s="200">
        <v>2239430</v>
      </c>
      <c r="D62" s="186"/>
      <c r="E62" s="186"/>
      <c r="F62" s="186"/>
    </row>
    <row r="63" spans="1:6" ht="16" thickBot="1">
      <c r="A63" s="196"/>
      <c r="B63" s="201" t="s">
        <v>330</v>
      </c>
      <c r="C63" s="202">
        <f>C62/C60*100</f>
        <v>94.812118379350082</v>
      </c>
      <c r="D63" s="186"/>
      <c r="E63" s="186"/>
      <c r="F63" s="186"/>
    </row>
    <row r="64" spans="1:6" ht="16" thickTop="1" thickBot="1">
      <c r="A64" s="196"/>
      <c r="B64" s="186"/>
      <c r="C64" s="186"/>
      <c r="D64" s="186"/>
      <c r="E64" s="186"/>
      <c r="F64" s="186"/>
    </row>
    <row r="65" spans="1:6" ht="17" thickTop="1" thickBot="1">
      <c r="A65" s="196"/>
      <c r="B65" s="203" t="s">
        <v>253</v>
      </c>
      <c r="C65" s="204" t="s">
        <v>175</v>
      </c>
      <c r="D65" s="205" t="s">
        <v>176</v>
      </c>
      <c r="E65" s="205" t="s">
        <v>177</v>
      </c>
      <c r="F65" s="206" t="s">
        <v>178</v>
      </c>
    </row>
    <row r="66" spans="1:6" ht="16" thickTop="1">
      <c r="A66" s="196"/>
      <c r="B66" s="207" t="s">
        <v>548</v>
      </c>
      <c r="C66" s="208">
        <v>680838</v>
      </c>
      <c r="D66" s="209">
        <v>30.402000000000001</v>
      </c>
      <c r="E66" s="210">
        <v>6</v>
      </c>
      <c r="F66" s="211">
        <f>6/17*100</f>
        <v>35.294117647058826</v>
      </c>
    </row>
    <row r="67" spans="1:6" ht="15">
      <c r="A67" s="196"/>
      <c r="B67" s="212" t="s">
        <v>183</v>
      </c>
      <c r="C67" s="213">
        <v>424037</v>
      </c>
      <c r="D67" s="214">
        <v>18.934999999999999</v>
      </c>
      <c r="E67" s="215">
        <v>4</v>
      </c>
      <c r="F67" s="216">
        <f>4/17*100</f>
        <v>23.52941176470588</v>
      </c>
    </row>
    <row r="68" spans="1:6" ht="30">
      <c r="A68" s="196"/>
      <c r="B68" s="212" t="s">
        <v>184</v>
      </c>
      <c r="C68" s="213">
        <v>386725</v>
      </c>
      <c r="D68" s="214">
        <v>17.268999999999998</v>
      </c>
      <c r="E68" s="215">
        <v>4</v>
      </c>
      <c r="F68" s="216">
        <f>4/17*100</f>
        <v>23.52941176470588</v>
      </c>
    </row>
    <row r="69" spans="1:6" ht="30">
      <c r="A69" s="196"/>
      <c r="B69" s="212" t="s">
        <v>543</v>
      </c>
      <c r="C69" s="213">
        <v>238629</v>
      </c>
      <c r="D69" s="214">
        <v>10.656000000000001</v>
      </c>
      <c r="E69" s="215">
        <v>2</v>
      </c>
      <c r="F69" s="216">
        <f>2/17*100</f>
        <v>11.76470588235294</v>
      </c>
    </row>
    <row r="70" spans="1:6" ht="15">
      <c r="A70" s="196"/>
      <c r="B70" s="212" t="s">
        <v>544</v>
      </c>
      <c r="C70" s="213">
        <v>144532</v>
      </c>
      <c r="D70" s="214">
        <v>6.4539999999999997</v>
      </c>
      <c r="E70" s="215">
        <v>1</v>
      </c>
      <c r="F70" s="216">
        <f>1/17*100</f>
        <v>5.8823529411764701</v>
      </c>
    </row>
    <row r="71" spans="1:6" ht="30">
      <c r="A71" s="196"/>
      <c r="B71" s="212" t="s">
        <v>545</v>
      </c>
      <c r="C71" s="213">
        <v>90061</v>
      </c>
      <c r="D71" s="214">
        <v>4.0220000000000002</v>
      </c>
      <c r="E71" s="215"/>
      <c r="F71" s="216"/>
    </row>
    <row r="72" spans="1:6" ht="45">
      <c r="A72" s="196"/>
      <c r="B72" s="212" t="s">
        <v>549</v>
      </c>
      <c r="C72" s="213">
        <v>68376</v>
      </c>
      <c r="D72" s="214">
        <v>3.0529999999999999</v>
      </c>
      <c r="E72" s="215"/>
      <c r="F72" s="216"/>
    </row>
    <row r="73" spans="1:6" ht="15">
      <c r="A73" s="196"/>
      <c r="B73" s="212" t="s">
        <v>547</v>
      </c>
      <c r="C73" s="213">
        <v>66210</v>
      </c>
      <c r="D73" s="214">
        <v>2.9569999999999999</v>
      </c>
      <c r="E73" s="215"/>
      <c r="F73" s="216"/>
    </row>
    <row r="74" spans="1:6" ht="15">
      <c r="A74" s="196"/>
      <c r="B74" s="212" t="s">
        <v>550</v>
      </c>
      <c r="C74" s="213">
        <v>22440</v>
      </c>
      <c r="D74" s="214">
        <v>1.002</v>
      </c>
      <c r="E74" s="215"/>
      <c r="F74" s="216"/>
    </row>
    <row r="75" spans="1:6" ht="45">
      <c r="A75" s="196"/>
      <c r="B75" s="217" t="s">
        <v>546</v>
      </c>
      <c r="C75" s="213">
        <v>20487</v>
      </c>
      <c r="D75" s="214">
        <v>0.91500000000000004</v>
      </c>
      <c r="E75" s="215"/>
      <c r="F75" s="216"/>
    </row>
    <row r="76" spans="1:6" ht="15">
      <c r="A76" s="196"/>
      <c r="B76" s="217" t="s">
        <v>552</v>
      </c>
      <c r="C76" s="213">
        <v>12547</v>
      </c>
      <c r="D76" s="214">
        <v>0.56000000000000005</v>
      </c>
      <c r="E76" s="215"/>
      <c r="F76" s="216"/>
    </row>
    <row r="77" spans="1:6" ht="15">
      <c r="A77" s="196"/>
      <c r="B77" s="217" t="s">
        <v>554</v>
      </c>
      <c r="C77" s="213">
        <v>11014</v>
      </c>
      <c r="D77" s="214">
        <v>0.49199999999999999</v>
      </c>
      <c r="E77" s="215"/>
      <c r="F77" s="216"/>
    </row>
    <row r="78" spans="1:6" ht="15">
      <c r="A78" s="196"/>
      <c r="B78" s="217" t="s">
        <v>553</v>
      </c>
      <c r="C78" s="213">
        <v>10786</v>
      </c>
      <c r="D78" s="214">
        <v>0.48199999999999998</v>
      </c>
      <c r="E78" s="215"/>
      <c r="F78" s="216"/>
    </row>
    <row r="79" spans="1:6" ht="15">
      <c r="A79" s="196"/>
      <c r="B79" s="217" t="s">
        <v>555</v>
      </c>
      <c r="C79" s="213">
        <v>9318</v>
      </c>
      <c r="D79" s="214">
        <v>0.41599999999999998</v>
      </c>
      <c r="E79" s="215"/>
      <c r="F79" s="216"/>
    </row>
    <row r="80" spans="1:6" ht="15">
      <c r="A80" s="196"/>
      <c r="B80" s="217" t="s">
        <v>556</v>
      </c>
      <c r="C80" s="213">
        <v>7989</v>
      </c>
      <c r="D80" s="214">
        <v>0.35699999999999998</v>
      </c>
      <c r="E80" s="215"/>
      <c r="F80" s="216"/>
    </row>
    <row r="81" spans="1:6" ht="30">
      <c r="A81" s="196"/>
      <c r="B81" s="217" t="s">
        <v>557</v>
      </c>
      <c r="C81" s="213">
        <v>7652</v>
      </c>
      <c r="D81" s="214">
        <v>0.34200000000000003</v>
      </c>
      <c r="E81" s="215"/>
      <c r="F81" s="216"/>
    </row>
    <row r="82" spans="1:6" ht="30">
      <c r="A82" s="196"/>
      <c r="B82" s="217" t="s">
        <v>558</v>
      </c>
      <c r="C82" s="213">
        <v>7373</v>
      </c>
      <c r="D82" s="214">
        <v>0.32900000000000001</v>
      </c>
      <c r="E82" s="215"/>
      <c r="F82" s="216"/>
    </row>
    <row r="83" spans="1:6" ht="15">
      <c r="A83" s="196"/>
      <c r="B83" s="217" t="s">
        <v>559</v>
      </c>
      <c r="C83" s="213">
        <v>7330</v>
      </c>
      <c r="D83" s="214">
        <v>0.32700000000000001</v>
      </c>
      <c r="E83" s="215"/>
      <c r="F83" s="216"/>
    </row>
    <row r="84" spans="1:6" ht="30">
      <c r="A84" s="196"/>
      <c r="B84" s="217" t="s">
        <v>560</v>
      </c>
      <c r="C84" s="213">
        <v>6188</v>
      </c>
      <c r="D84" s="214">
        <v>0.27600000000000002</v>
      </c>
      <c r="E84" s="215"/>
      <c r="F84" s="216"/>
    </row>
    <row r="85" spans="1:6" ht="15">
      <c r="A85" s="196"/>
      <c r="B85" s="217" t="s">
        <v>561</v>
      </c>
      <c r="C85" s="213">
        <v>5218</v>
      </c>
      <c r="D85" s="214">
        <v>0.23300000000000001</v>
      </c>
      <c r="E85" s="215"/>
      <c r="F85" s="216"/>
    </row>
    <row r="86" spans="1:6" ht="30">
      <c r="A86" s="196"/>
      <c r="B86" s="217" t="s">
        <v>562</v>
      </c>
      <c r="C86" s="213">
        <v>3217</v>
      </c>
      <c r="D86" s="214">
        <v>0.14399999999999999</v>
      </c>
      <c r="E86" s="215"/>
      <c r="F86" s="216"/>
    </row>
    <row r="87" spans="1:6" ht="30">
      <c r="A87" s="196"/>
      <c r="B87" s="217" t="s">
        <v>563</v>
      </c>
      <c r="C87" s="213">
        <v>3000</v>
      </c>
      <c r="D87" s="214">
        <v>0.13400000000000001</v>
      </c>
      <c r="E87" s="215"/>
      <c r="F87" s="216"/>
    </row>
    <row r="88" spans="1:6" ht="30">
      <c r="A88" s="196"/>
      <c r="B88" s="217" t="s">
        <v>564</v>
      </c>
      <c r="C88" s="213">
        <v>2964</v>
      </c>
      <c r="D88" s="214">
        <v>0.13200000000000001</v>
      </c>
      <c r="E88" s="215"/>
      <c r="F88" s="216"/>
    </row>
    <row r="89" spans="1:6" ht="46" thickBot="1">
      <c r="A89" s="196"/>
      <c r="B89" s="185" t="s">
        <v>565</v>
      </c>
      <c r="C89" s="208">
        <v>2499</v>
      </c>
      <c r="D89" s="209">
        <v>0.112</v>
      </c>
      <c r="E89" s="210"/>
      <c r="F89" s="211"/>
    </row>
    <row r="90" spans="1:6" ht="17" thickTop="1" thickBot="1">
      <c r="A90" s="196"/>
      <c r="B90" s="218" t="s">
        <v>179</v>
      </c>
      <c r="C90" s="219">
        <f>SUM(C66:C89)</f>
        <v>2239430</v>
      </c>
      <c r="D90" s="220"/>
      <c r="E90" s="221">
        <v>17</v>
      </c>
      <c r="F90" s="222"/>
    </row>
    <row r="91" spans="1:6" ht="15" thickTop="1"/>
    <row r="96" spans="1:6" ht="15" thickBot="1">
      <c r="A96" s="196" t="s">
        <v>742</v>
      </c>
      <c r="B96" s="196"/>
      <c r="C96" s="196"/>
      <c r="D96" s="196"/>
      <c r="E96" s="196"/>
      <c r="F96" s="196"/>
    </row>
    <row r="97" spans="1:6" ht="16" thickTop="1">
      <c r="A97" s="196"/>
      <c r="B97" s="197" t="s">
        <v>170</v>
      </c>
      <c r="C97" s="198">
        <v>6419172</v>
      </c>
      <c r="D97" s="289"/>
      <c r="E97" s="289"/>
      <c r="F97" s="289"/>
    </row>
    <row r="98" spans="1:6" ht="15">
      <c r="A98" s="196"/>
      <c r="B98" s="199" t="s">
        <v>171</v>
      </c>
      <c r="C98" s="200"/>
      <c r="D98" s="289"/>
      <c r="E98" s="289"/>
      <c r="F98" s="289"/>
    </row>
    <row r="99" spans="1:6" ht="15">
      <c r="A99" s="196"/>
      <c r="B99" s="199" t="s">
        <v>172</v>
      </c>
      <c r="C99" s="200">
        <v>2095575</v>
      </c>
      <c r="D99" s="289"/>
      <c r="E99" s="289"/>
      <c r="F99" s="289"/>
    </row>
    <row r="100" spans="1:6" ht="15">
      <c r="A100" s="196"/>
      <c r="B100" s="199" t="s">
        <v>252</v>
      </c>
      <c r="C100" s="200">
        <v>32.64</v>
      </c>
      <c r="D100" s="289"/>
      <c r="E100" s="289"/>
      <c r="F100" s="289"/>
    </row>
    <row r="101" spans="1:6" ht="15">
      <c r="A101" s="196"/>
      <c r="B101" s="199" t="s">
        <v>173</v>
      </c>
      <c r="C101" s="200">
        <v>2015341</v>
      </c>
      <c r="D101" s="289"/>
      <c r="E101" s="289"/>
      <c r="F101" s="289"/>
    </row>
    <row r="102" spans="1:6" ht="16" thickBot="1">
      <c r="A102" s="196"/>
      <c r="B102" s="201" t="s">
        <v>330</v>
      </c>
      <c r="C102" s="202">
        <f>C101/C99*100</f>
        <v>96.171265643081256</v>
      </c>
      <c r="D102" s="289"/>
      <c r="E102" s="289"/>
      <c r="F102" s="289"/>
    </row>
    <row r="103" spans="1:6" ht="16" thickTop="1" thickBot="1">
      <c r="A103" s="196"/>
      <c r="B103" s="289"/>
      <c r="C103" s="289"/>
      <c r="D103" s="289"/>
      <c r="E103" s="289"/>
      <c r="F103" s="289"/>
    </row>
    <row r="104" spans="1:6" ht="17" thickTop="1" thickBot="1">
      <c r="A104" s="196"/>
      <c r="B104" s="203" t="s">
        <v>253</v>
      </c>
      <c r="C104" s="204" t="s">
        <v>175</v>
      </c>
      <c r="D104" s="205" t="s">
        <v>176</v>
      </c>
      <c r="E104" s="205" t="s">
        <v>177</v>
      </c>
      <c r="F104" s="206" t="s">
        <v>178</v>
      </c>
    </row>
    <row r="105" spans="1:6" ht="16" thickTop="1">
      <c r="A105" s="196"/>
      <c r="B105" s="207" t="s">
        <v>548</v>
      </c>
      <c r="C105" s="208">
        <v>607194</v>
      </c>
      <c r="D105" s="209">
        <v>31.07</v>
      </c>
      <c r="E105" s="210">
        <v>6</v>
      </c>
      <c r="F105" s="211">
        <f>E105/17*100</f>
        <v>35.294117647058826</v>
      </c>
    </row>
    <row r="106" spans="1:6" ht="15">
      <c r="A106" s="196"/>
      <c r="B106" s="212" t="s">
        <v>743</v>
      </c>
      <c r="C106" s="213">
        <v>474160</v>
      </c>
      <c r="D106" s="214">
        <v>24.26</v>
      </c>
      <c r="E106" s="215">
        <v>5</v>
      </c>
      <c r="F106" s="211">
        <f t="shared" ref="F106:F109" si="0">E106/17*100</f>
        <v>29.411764705882355</v>
      </c>
    </row>
    <row r="107" spans="1:6" ht="30">
      <c r="A107" s="196"/>
      <c r="B107" s="212" t="s">
        <v>184</v>
      </c>
      <c r="C107" s="213">
        <v>323510</v>
      </c>
      <c r="D107" s="214">
        <v>16.55</v>
      </c>
      <c r="E107" s="215">
        <v>3</v>
      </c>
      <c r="F107" s="211">
        <f t="shared" si="0"/>
        <v>17.647058823529413</v>
      </c>
    </row>
    <row r="108" spans="1:6" ht="30">
      <c r="A108" s="196"/>
      <c r="B108" s="212" t="s">
        <v>744</v>
      </c>
      <c r="C108" s="213">
        <v>143830</v>
      </c>
      <c r="D108" s="214">
        <v>7.36</v>
      </c>
      <c r="E108" s="215">
        <v>2</v>
      </c>
      <c r="F108" s="211">
        <f t="shared" si="0"/>
        <v>11.76470588235294</v>
      </c>
    </row>
    <row r="109" spans="1:6" ht="45">
      <c r="A109" s="196"/>
      <c r="B109" s="212" t="s">
        <v>745</v>
      </c>
      <c r="C109" s="213">
        <v>118484</v>
      </c>
      <c r="D109" s="214">
        <v>6.06</v>
      </c>
      <c r="E109" s="215">
        <v>1</v>
      </c>
      <c r="F109" s="211">
        <f t="shared" si="0"/>
        <v>5.8823529411764701</v>
      </c>
    </row>
    <row r="110" spans="1:6" ht="30">
      <c r="A110" s="196"/>
      <c r="B110" s="212" t="s">
        <v>746</v>
      </c>
      <c r="C110" s="213">
        <v>70830</v>
      </c>
      <c r="D110" s="214">
        <v>3.62</v>
      </c>
      <c r="E110" s="215"/>
      <c r="F110" s="216"/>
    </row>
    <row r="111" spans="1:6" ht="30">
      <c r="A111" s="196"/>
      <c r="B111" s="212" t="s">
        <v>747</v>
      </c>
      <c r="C111" s="213">
        <v>30310</v>
      </c>
      <c r="D111" s="214">
        <v>1.55</v>
      </c>
      <c r="E111" s="215"/>
      <c r="F111" s="216"/>
    </row>
    <row r="112" spans="1:6" ht="15">
      <c r="A112" s="196"/>
      <c r="B112" s="212" t="s">
        <v>550</v>
      </c>
      <c r="C112" s="213">
        <v>22992</v>
      </c>
      <c r="D112" s="214">
        <v>1.18</v>
      </c>
      <c r="E112" s="215"/>
      <c r="F112" s="216"/>
    </row>
    <row r="113" spans="1:6" ht="45">
      <c r="A113" s="196"/>
      <c r="B113" s="217" t="s">
        <v>748</v>
      </c>
      <c r="C113" s="213">
        <v>22421</v>
      </c>
      <c r="D113" s="214">
        <v>1.1499999999999999</v>
      </c>
      <c r="E113" s="215"/>
      <c r="F113" s="216"/>
    </row>
    <row r="114" spans="1:6" ht="30">
      <c r="A114" s="196"/>
      <c r="B114" s="217" t="s">
        <v>766</v>
      </c>
      <c r="C114" s="213">
        <v>21315</v>
      </c>
      <c r="D114" s="214">
        <v>1.0900000000000001</v>
      </c>
      <c r="E114" s="215"/>
      <c r="F114" s="216"/>
    </row>
    <row r="115" spans="1:6" ht="15">
      <c r="A115" s="196"/>
      <c r="B115" s="217" t="s">
        <v>763</v>
      </c>
      <c r="C115" s="213">
        <v>20906</v>
      </c>
      <c r="D115" s="214">
        <v>1.07</v>
      </c>
      <c r="E115" s="215"/>
      <c r="F115" s="216"/>
    </row>
    <row r="116" spans="1:6" ht="15">
      <c r="A116" s="196"/>
      <c r="B116" s="217" t="s">
        <v>765</v>
      </c>
      <c r="C116" s="213">
        <v>20319</v>
      </c>
      <c r="D116" s="214">
        <v>1.04</v>
      </c>
      <c r="E116" s="215"/>
      <c r="F116" s="216"/>
    </row>
    <row r="117" spans="1:6" ht="15">
      <c r="A117" s="196"/>
      <c r="B117" s="217" t="s">
        <v>750</v>
      </c>
      <c r="C117" s="213">
        <v>16759</v>
      </c>
      <c r="D117" s="214">
        <v>0.86</v>
      </c>
      <c r="E117" s="215"/>
      <c r="F117" s="216"/>
    </row>
    <row r="118" spans="1:6" ht="15">
      <c r="A118" s="196"/>
      <c r="B118" s="217" t="s">
        <v>751</v>
      </c>
      <c r="C118" s="213">
        <v>9320</v>
      </c>
      <c r="D118" s="214">
        <v>0.48</v>
      </c>
      <c r="E118" s="215"/>
      <c r="F118" s="216"/>
    </row>
    <row r="119" spans="1:6" ht="15">
      <c r="A119" s="196"/>
      <c r="B119" s="217" t="s">
        <v>752</v>
      </c>
      <c r="C119" s="213">
        <v>7130</v>
      </c>
      <c r="D119" s="214">
        <v>0.36</v>
      </c>
      <c r="E119" s="215"/>
      <c r="F119" s="216"/>
    </row>
    <row r="120" spans="1:6" ht="15">
      <c r="A120" s="196"/>
      <c r="B120" s="217" t="s">
        <v>764</v>
      </c>
      <c r="C120" s="213">
        <v>6136</v>
      </c>
      <c r="D120" s="214">
        <v>0.31</v>
      </c>
      <c r="E120" s="215"/>
      <c r="F120" s="216"/>
    </row>
    <row r="121" spans="1:6" ht="15">
      <c r="A121" s="196"/>
      <c r="B121" s="217" t="s">
        <v>753</v>
      </c>
      <c r="C121" s="213">
        <v>6051</v>
      </c>
      <c r="D121" s="214">
        <v>0.31</v>
      </c>
      <c r="E121" s="215"/>
      <c r="F121" s="216"/>
    </row>
    <row r="122" spans="1:6" ht="15">
      <c r="A122" s="196"/>
      <c r="B122" s="217" t="s">
        <v>754</v>
      </c>
      <c r="C122" s="213">
        <v>4222</v>
      </c>
      <c r="D122" s="214">
        <v>0.22</v>
      </c>
      <c r="E122" s="215"/>
      <c r="F122" s="216"/>
    </row>
    <row r="123" spans="1:6" ht="15">
      <c r="A123" s="196"/>
      <c r="B123" s="217" t="s">
        <v>755</v>
      </c>
      <c r="C123" s="213">
        <v>4141</v>
      </c>
      <c r="D123" s="214">
        <v>0.21</v>
      </c>
      <c r="E123" s="215"/>
      <c r="F123" s="216"/>
    </row>
    <row r="124" spans="1:6" ht="30">
      <c r="A124" s="196"/>
      <c r="B124" s="217" t="s">
        <v>756</v>
      </c>
      <c r="C124" s="213">
        <v>3907</v>
      </c>
      <c r="D124" s="214">
        <v>0.2</v>
      </c>
      <c r="E124" s="215"/>
      <c r="F124" s="216"/>
    </row>
    <row r="125" spans="1:6" ht="15">
      <c r="A125" s="196"/>
      <c r="B125" s="217" t="s">
        <v>757</v>
      </c>
      <c r="C125" s="213">
        <v>3731</v>
      </c>
      <c r="D125" s="214">
        <v>0.19</v>
      </c>
      <c r="E125" s="215"/>
      <c r="F125" s="216"/>
    </row>
    <row r="126" spans="1:6" ht="30">
      <c r="A126" s="196"/>
      <c r="B126" s="217" t="s">
        <v>758</v>
      </c>
      <c r="C126" s="213">
        <v>3548</v>
      </c>
      <c r="D126" s="214">
        <v>0.18</v>
      </c>
      <c r="E126" s="215"/>
      <c r="F126" s="216"/>
    </row>
    <row r="127" spans="1:6" ht="15">
      <c r="A127" s="196"/>
      <c r="B127" s="217" t="s">
        <v>759</v>
      </c>
      <c r="C127" s="213">
        <v>3500</v>
      </c>
      <c r="D127" s="214">
        <v>0.18</v>
      </c>
      <c r="E127" s="215"/>
      <c r="F127" s="216"/>
    </row>
    <row r="128" spans="1:6" ht="30">
      <c r="A128" s="196"/>
      <c r="B128" s="217" t="s">
        <v>760</v>
      </c>
      <c r="C128" s="213">
        <v>2925</v>
      </c>
      <c r="D128" s="214">
        <v>0.15</v>
      </c>
      <c r="E128" s="215"/>
      <c r="F128" s="216"/>
    </row>
    <row r="129" spans="1:6" ht="15">
      <c r="A129" s="196"/>
      <c r="B129" s="217" t="s">
        <v>761</v>
      </c>
      <c r="C129" s="213">
        <v>2425</v>
      </c>
      <c r="D129" s="214">
        <v>0.12</v>
      </c>
      <c r="E129" s="215"/>
      <c r="F129" s="216"/>
    </row>
    <row r="130" spans="1:6" ht="30">
      <c r="A130" s="196"/>
      <c r="B130" s="217" t="s">
        <v>737</v>
      </c>
      <c r="C130" s="213">
        <v>2370</v>
      </c>
      <c r="D130" s="214">
        <v>0.12</v>
      </c>
      <c r="E130" s="215"/>
      <c r="F130" s="216"/>
    </row>
    <row r="131" spans="1:6" ht="15">
      <c r="A131" s="196"/>
      <c r="B131" s="217" t="s">
        <v>762</v>
      </c>
      <c r="C131" s="213">
        <v>1855</v>
      </c>
      <c r="D131" s="214">
        <v>0.09</v>
      </c>
      <c r="E131" s="215"/>
      <c r="F131" s="216"/>
    </row>
    <row r="132" spans="1:6" ht="16" thickBot="1">
      <c r="A132" s="196"/>
      <c r="B132" s="290" t="s">
        <v>749</v>
      </c>
      <c r="C132" s="208">
        <v>61029</v>
      </c>
      <c r="D132" s="209"/>
      <c r="E132" s="210"/>
      <c r="F132" s="211"/>
    </row>
    <row r="133" spans="1:6" ht="17" thickTop="1" thickBot="1">
      <c r="A133" s="196"/>
      <c r="B133" s="218" t="s">
        <v>179</v>
      </c>
      <c r="C133" s="219">
        <f>SUM(C105:C132)</f>
        <v>2015320</v>
      </c>
      <c r="D133" s="220"/>
      <c r="E133" s="221">
        <v>17</v>
      </c>
      <c r="F133" s="222"/>
    </row>
    <row r="134" spans="1:6" ht="15" thickTop="1">
      <c r="C134" t="s">
        <v>767</v>
      </c>
    </row>
  </sheetData>
  <mergeCells count="3">
    <mergeCell ref="A1:C1"/>
    <mergeCell ref="A3:C3"/>
    <mergeCell ref="A31:C31"/>
  </mergeCells>
  <phoneticPr fontId="2"/>
  <pageMargins left="0.79000000000000015" right="0.79000000000000015" top="0.98" bottom="0.98" header="0.51" footer="0.51"/>
  <pageSetup paperSize="10" scale="51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4"/>
  <sheetViews>
    <sheetView topLeftCell="A221" zoomScaleSheetLayoutView="84" workbookViewId="0">
      <selection activeCell="D230" sqref="D230"/>
    </sheetView>
  </sheetViews>
  <sheetFormatPr baseColWidth="10" defaultColWidth="13.59765625" defaultRowHeight="13"/>
  <cols>
    <col min="1" max="1" width="2.3984375" style="52" customWidth="1"/>
    <col min="2" max="2" width="4.19921875" style="52" customWidth="1"/>
    <col min="3" max="3" width="47" style="52" bestFit="1" customWidth="1"/>
    <col min="4" max="4" width="12.59765625" style="99" bestFit="1" customWidth="1"/>
    <col min="5" max="5" width="11" style="106" customWidth="1"/>
    <col min="6" max="6" width="0" style="106" hidden="1" customWidth="1"/>
    <col min="7" max="7" width="37.19921875" style="52" customWidth="1"/>
    <col min="8" max="8" width="15.59765625" style="52" customWidth="1"/>
    <col min="9" max="11" width="13.59765625" style="52"/>
    <col min="12" max="13" width="13.59765625" style="52" customWidth="1"/>
    <col min="14" max="16384" width="13.59765625" style="52"/>
  </cols>
  <sheetData>
    <row r="1" spans="1:7" ht="24" customHeight="1">
      <c r="B1" s="345" t="s">
        <v>524</v>
      </c>
      <c r="C1" s="345"/>
      <c r="D1" s="345"/>
      <c r="E1" s="345"/>
      <c r="F1" s="345"/>
      <c r="G1" s="345"/>
    </row>
    <row r="2" spans="1:7" ht="15" customHeight="1">
      <c r="B2" s="348" t="s">
        <v>425</v>
      </c>
      <c r="C2" s="348"/>
      <c r="D2" s="348"/>
      <c r="E2" s="348"/>
      <c r="F2" s="348"/>
      <c r="G2" s="348"/>
    </row>
    <row r="3" spans="1:7" ht="15.75" customHeight="1">
      <c r="A3" s="346" t="s">
        <v>525</v>
      </c>
      <c r="B3" s="346"/>
      <c r="C3" s="346"/>
      <c r="D3" s="346"/>
      <c r="E3" s="107"/>
      <c r="F3" s="107"/>
      <c r="G3" s="1"/>
    </row>
    <row r="4" spans="1:7" ht="14">
      <c r="B4" s="1"/>
      <c r="C4" s="1"/>
      <c r="D4" s="100"/>
      <c r="E4" s="107"/>
      <c r="F4" s="107"/>
      <c r="G4" s="1"/>
    </row>
    <row r="5" spans="1:7" ht="15" thickBot="1">
      <c r="B5" s="307" t="s">
        <v>404</v>
      </c>
      <c r="C5" s="308"/>
      <c r="D5" s="308"/>
      <c r="E5" s="117"/>
      <c r="F5" s="107"/>
      <c r="G5" s="1"/>
    </row>
    <row r="6" spans="1:7" ht="15">
      <c r="B6" s="1"/>
      <c r="C6" s="134" t="s">
        <v>46</v>
      </c>
      <c r="D6" s="135">
        <v>6817914</v>
      </c>
      <c r="E6" s="114"/>
      <c r="F6" s="107"/>
      <c r="G6" s="1"/>
    </row>
    <row r="7" spans="1:7" ht="15">
      <c r="B7" s="1"/>
      <c r="C7" s="136" t="s">
        <v>47</v>
      </c>
      <c r="D7" s="137"/>
      <c r="E7" s="114"/>
      <c r="F7" s="107"/>
      <c r="G7" s="1"/>
    </row>
    <row r="8" spans="1:7" ht="15">
      <c r="B8" s="1"/>
      <c r="C8" s="136" t="s">
        <v>48</v>
      </c>
      <c r="D8" s="137">
        <v>5139840</v>
      </c>
      <c r="E8" s="114"/>
      <c r="F8" s="107"/>
      <c r="G8" s="1"/>
    </row>
    <row r="9" spans="1:7" ht="15">
      <c r="B9" s="1"/>
      <c r="C9" s="136" t="s">
        <v>277</v>
      </c>
      <c r="D9" s="178">
        <v>0.754</v>
      </c>
      <c r="E9" s="114"/>
      <c r="F9" s="107"/>
      <c r="G9" s="1"/>
    </row>
    <row r="10" spans="1:7" ht="15">
      <c r="B10" s="1"/>
      <c r="C10" s="136" t="s">
        <v>6</v>
      </c>
      <c r="D10" s="137">
        <v>5091127</v>
      </c>
      <c r="E10" s="114"/>
      <c r="F10" s="107"/>
      <c r="G10" s="1"/>
    </row>
    <row r="11" spans="1:7" ht="16" thickBot="1">
      <c r="B11" s="1"/>
      <c r="C11" s="138" t="s">
        <v>331</v>
      </c>
      <c r="D11" s="179">
        <v>0.99050000000000005</v>
      </c>
      <c r="E11" s="114"/>
      <c r="F11" s="107"/>
      <c r="G11" s="1"/>
    </row>
    <row r="12" spans="1:7" ht="15" thickBot="1">
      <c r="B12" s="1"/>
      <c r="C12" s="1"/>
      <c r="D12" s="100"/>
      <c r="E12" s="107"/>
      <c r="F12" s="107"/>
      <c r="G12" s="1"/>
    </row>
    <row r="13" spans="1:7" ht="16" thickBot="1">
      <c r="B13" s="1"/>
      <c r="C13" s="130" t="s">
        <v>405</v>
      </c>
      <c r="D13" s="126" t="s">
        <v>8</v>
      </c>
      <c r="E13" s="144" t="s">
        <v>9</v>
      </c>
      <c r="F13" s="145"/>
      <c r="G13" s="146" t="s">
        <v>10</v>
      </c>
    </row>
    <row r="14" spans="1:7" ht="30">
      <c r="B14" s="1"/>
      <c r="C14" s="131" t="s">
        <v>427</v>
      </c>
      <c r="D14" s="141">
        <v>2273541</v>
      </c>
      <c r="E14" s="118">
        <f>F14/100</f>
        <v>0.44659999999999994</v>
      </c>
      <c r="F14" s="108">
        <v>44.66</v>
      </c>
      <c r="G14" s="139" t="s">
        <v>256</v>
      </c>
    </row>
    <row r="15" spans="1:7" ht="30">
      <c r="B15" s="1"/>
      <c r="C15" s="143" t="s">
        <v>428</v>
      </c>
      <c r="D15" s="142">
        <v>1549970</v>
      </c>
      <c r="E15" s="119">
        <f>F15/100</f>
        <v>0.3044</v>
      </c>
      <c r="F15" s="109">
        <v>30.44</v>
      </c>
      <c r="G15" s="140" t="s">
        <v>257</v>
      </c>
    </row>
    <row r="16" spans="1:7" ht="30">
      <c r="B16" s="1"/>
      <c r="C16" s="143" t="s">
        <v>429</v>
      </c>
      <c r="D16" s="142">
        <v>854108</v>
      </c>
      <c r="E16" s="119">
        <f t="shared" ref="E16:E34" si="0">F16/100</f>
        <v>0.1678</v>
      </c>
      <c r="F16" s="109">
        <v>16.78</v>
      </c>
      <c r="G16" s="140" t="s">
        <v>258</v>
      </c>
    </row>
    <row r="17" spans="2:7" ht="30">
      <c r="B17" s="1"/>
      <c r="C17" s="143" t="s">
        <v>430</v>
      </c>
      <c r="D17" s="142">
        <v>113897</v>
      </c>
      <c r="E17" s="119">
        <f t="shared" si="0"/>
        <v>2.2400000000000003E-2</v>
      </c>
      <c r="F17" s="109">
        <v>2.2400000000000002</v>
      </c>
      <c r="G17" s="140"/>
    </row>
    <row r="18" spans="2:7" ht="30">
      <c r="B18" s="1"/>
      <c r="C18" s="143" t="s">
        <v>431</v>
      </c>
      <c r="D18" s="142">
        <v>50247</v>
      </c>
      <c r="E18" s="119">
        <f t="shared" si="0"/>
        <v>9.8999999999999991E-3</v>
      </c>
      <c r="F18" s="109">
        <v>0.99</v>
      </c>
      <c r="G18" s="140"/>
    </row>
    <row r="19" spans="2:7" ht="30">
      <c r="B19" s="1"/>
      <c r="C19" s="143" t="s">
        <v>432</v>
      </c>
      <c r="D19" s="142">
        <v>32606</v>
      </c>
      <c r="E19" s="109">
        <f t="shared" si="0"/>
        <v>6.4000000000000003E-3</v>
      </c>
      <c r="F19" s="109">
        <v>0.64</v>
      </c>
      <c r="G19" s="140"/>
    </row>
    <row r="20" spans="2:7" ht="30">
      <c r="B20" s="1"/>
      <c r="C20" s="143" t="s">
        <v>433</v>
      </c>
      <c r="D20" s="142">
        <v>31798</v>
      </c>
      <c r="E20" s="109">
        <f t="shared" si="0"/>
        <v>6.1999999999999998E-3</v>
      </c>
      <c r="F20" s="109">
        <v>0.62</v>
      </c>
      <c r="G20" s="140"/>
    </row>
    <row r="21" spans="2:7" ht="30">
      <c r="B21" s="1"/>
      <c r="C21" s="143" t="s">
        <v>434</v>
      </c>
      <c r="D21" s="142">
        <v>29646</v>
      </c>
      <c r="E21" s="109">
        <f t="shared" si="0"/>
        <v>5.7999999999999996E-3</v>
      </c>
      <c r="F21" s="109">
        <v>0.57999999999999996</v>
      </c>
      <c r="G21" s="140" t="s">
        <v>260</v>
      </c>
    </row>
    <row r="22" spans="2:7" ht="30">
      <c r="B22" s="1"/>
      <c r="C22" s="154" t="s">
        <v>435</v>
      </c>
      <c r="D22" s="142">
        <v>21302</v>
      </c>
      <c r="E22" s="109">
        <f t="shared" si="0"/>
        <v>4.1999999999999997E-3</v>
      </c>
      <c r="F22" s="109">
        <v>0.42</v>
      </c>
      <c r="G22" s="140"/>
    </row>
    <row r="23" spans="2:7" ht="30">
      <c r="B23" s="1"/>
      <c r="C23" s="143" t="s">
        <v>436</v>
      </c>
      <c r="D23" s="142">
        <v>19495</v>
      </c>
      <c r="E23" s="109">
        <f t="shared" si="0"/>
        <v>3.8E-3</v>
      </c>
      <c r="F23" s="109">
        <v>0.38</v>
      </c>
      <c r="G23" s="140"/>
    </row>
    <row r="24" spans="2:7" ht="30">
      <c r="B24" s="1"/>
      <c r="C24" s="154" t="s">
        <v>437</v>
      </c>
      <c r="D24" s="153">
        <v>17150</v>
      </c>
      <c r="E24" s="109">
        <f t="shared" si="0"/>
        <v>3.4000000000000002E-3</v>
      </c>
      <c r="F24" s="110">
        <v>0.34</v>
      </c>
      <c r="G24" s="140"/>
    </row>
    <row r="25" spans="2:7" ht="30">
      <c r="B25" s="1"/>
      <c r="C25" s="143" t="s">
        <v>438</v>
      </c>
      <c r="D25" s="142">
        <v>14023</v>
      </c>
      <c r="E25" s="109">
        <f t="shared" si="0"/>
        <v>2.8000000000000004E-3</v>
      </c>
      <c r="F25" s="109">
        <v>0.28000000000000003</v>
      </c>
      <c r="G25" s="140"/>
    </row>
    <row r="26" spans="2:7" ht="30">
      <c r="B26" s="1"/>
      <c r="C26" s="143" t="s">
        <v>439</v>
      </c>
      <c r="D26" s="142">
        <v>11227</v>
      </c>
      <c r="E26" s="109">
        <f t="shared" si="0"/>
        <v>2.2000000000000001E-3</v>
      </c>
      <c r="F26" s="109">
        <v>0.22</v>
      </c>
      <c r="G26" s="140"/>
    </row>
    <row r="27" spans="2:7" ht="30">
      <c r="B27" s="1"/>
      <c r="C27" s="143" t="s">
        <v>440</v>
      </c>
      <c r="D27" s="142">
        <v>10769</v>
      </c>
      <c r="E27" s="109">
        <f t="shared" si="0"/>
        <v>2.0999999999999999E-3</v>
      </c>
      <c r="F27" s="109">
        <v>0.21</v>
      </c>
      <c r="G27" s="140"/>
    </row>
    <row r="28" spans="2:7" ht="30">
      <c r="B28" s="1"/>
      <c r="C28" s="154" t="s">
        <v>441</v>
      </c>
      <c r="D28" s="153">
        <v>10266</v>
      </c>
      <c r="E28" s="109">
        <f t="shared" si="0"/>
        <v>2E-3</v>
      </c>
      <c r="F28" s="109">
        <v>0.2</v>
      </c>
      <c r="G28" s="140"/>
    </row>
    <row r="29" spans="2:7" ht="30">
      <c r="B29" s="1"/>
      <c r="C29" s="143" t="s">
        <v>442</v>
      </c>
      <c r="D29" s="142">
        <v>10099</v>
      </c>
      <c r="E29" s="109">
        <f t="shared" si="0"/>
        <v>2E-3</v>
      </c>
      <c r="F29" s="109">
        <v>0.2</v>
      </c>
      <c r="G29" s="140"/>
    </row>
    <row r="30" spans="2:7" ht="30">
      <c r="B30" s="1"/>
      <c r="C30" s="143" t="s">
        <v>443</v>
      </c>
      <c r="D30" s="142">
        <v>9888</v>
      </c>
      <c r="E30" s="119">
        <f t="shared" si="0"/>
        <v>1.9E-3</v>
      </c>
      <c r="F30" s="109">
        <v>0.19</v>
      </c>
      <c r="G30" s="140"/>
    </row>
    <row r="31" spans="2:7" ht="30">
      <c r="B31" s="1"/>
      <c r="C31" s="143" t="s">
        <v>444</v>
      </c>
      <c r="D31" s="142">
        <v>8620</v>
      </c>
      <c r="E31" s="119">
        <f t="shared" si="0"/>
        <v>1.7000000000000001E-3</v>
      </c>
      <c r="F31" s="109">
        <v>0.17</v>
      </c>
      <c r="G31" s="140"/>
    </row>
    <row r="32" spans="2:7" ht="30">
      <c r="B32" s="1"/>
      <c r="C32" s="143" t="s">
        <v>445</v>
      </c>
      <c r="D32" s="142">
        <v>8360</v>
      </c>
      <c r="E32" s="119">
        <f t="shared" si="0"/>
        <v>1.6000000000000001E-3</v>
      </c>
      <c r="F32" s="109">
        <v>0.16</v>
      </c>
      <c r="G32" s="140"/>
    </row>
    <row r="33" spans="2:7" ht="30">
      <c r="B33" s="1"/>
      <c r="C33" s="143" t="s">
        <v>446</v>
      </c>
      <c r="D33" s="142">
        <v>7808</v>
      </c>
      <c r="E33" s="119">
        <f t="shared" si="0"/>
        <v>1.5E-3</v>
      </c>
      <c r="F33" s="109">
        <v>0.15</v>
      </c>
      <c r="G33" s="140"/>
    </row>
    <row r="34" spans="2:7" ht="30">
      <c r="B34" s="1"/>
      <c r="C34" s="143" t="s">
        <v>447</v>
      </c>
      <c r="D34" s="142">
        <v>6307</v>
      </c>
      <c r="E34" s="119">
        <f t="shared" si="0"/>
        <v>1.1999999999999999E-3</v>
      </c>
      <c r="F34" s="109">
        <v>0.12</v>
      </c>
      <c r="G34" s="140"/>
    </row>
    <row r="35" spans="2:7" ht="31" thickBot="1">
      <c r="B35" s="1"/>
      <c r="C35" s="132" t="s">
        <v>448</v>
      </c>
      <c r="D35" s="128">
        <v>0</v>
      </c>
      <c r="E35" s="121">
        <f>F35/100</f>
        <v>0</v>
      </c>
      <c r="F35" s="147">
        <v>0</v>
      </c>
      <c r="G35" s="148"/>
    </row>
    <row r="36" spans="2:7" ht="16" thickBot="1">
      <c r="B36" s="1"/>
      <c r="C36" s="133" t="s">
        <v>11</v>
      </c>
      <c r="D36" s="129">
        <f>SUM(D14:D35)</f>
        <v>5091127</v>
      </c>
      <c r="E36" s="150"/>
      <c r="F36" s="150"/>
      <c r="G36" s="151"/>
    </row>
    <row r="37" spans="2:7" ht="14">
      <c r="B37" s="1"/>
      <c r="C37" s="1"/>
      <c r="D37" s="100"/>
      <c r="E37" s="107"/>
      <c r="F37" s="107"/>
      <c r="G37" s="1"/>
    </row>
    <row r="38" spans="2:7" ht="15" thickBot="1">
      <c r="B38" s="307" t="s">
        <v>406</v>
      </c>
      <c r="C38" s="308"/>
      <c r="D38" s="308"/>
      <c r="E38" s="117"/>
      <c r="F38" s="107"/>
      <c r="G38" s="1"/>
    </row>
    <row r="39" spans="2:7" ht="15">
      <c r="B39" s="1"/>
      <c r="C39" s="134" t="s">
        <v>46</v>
      </c>
      <c r="D39" s="135">
        <v>6859349</v>
      </c>
      <c r="E39" s="114"/>
      <c r="F39" s="107"/>
      <c r="G39" s="1"/>
    </row>
    <row r="40" spans="2:7" ht="15">
      <c r="B40" s="1"/>
      <c r="C40" s="136" t="s">
        <v>47</v>
      </c>
      <c r="D40" s="137"/>
      <c r="E40" s="114"/>
      <c r="F40" s="107"/>
      <c r="G40" s="1"/>
    </row>
    <row r="41" spans="2:7" ht="15">
      <c r="B41" s="1"/>
      <c r="C41" s="136" t="s">
        <v>48</v>
      </c>
      <c r="D41" s="137">
        <v>5206269</v>
      </c>
      <c r="E41" s="114"/>
      <c r="F41" s="107"/>
      <c r="G41" s="1"/>
    </row>
    <row r="42" spans="2:7" ht="15">
      <c r="B42" s="1"/>
      <c r="C42" s="136" t="s">
        <v>407</v>
      </c>
      <c r="D42" s="180" t="s">
        <v>541</v>
      </c>
      <c r="E42" s="114"/>
      <c r="F42" s="107"/>
      <c r="G42" s="1"/>
    </row>
    <row r="43" spans="2:7" ht="15">
      <c r="B43" s="1"/>
      <c r="C43" s="136" t="s">
        <v>6</v>
      </c>
      <c r="D43" s="137">
        <v>5181881</v>
      </c>
      <c r="E43" s="114"/>
      <c r="F43" s="107"/>
      <c r="G43" s="1"/>
    </row>
    <row r="44" spans="2:7" ht="16" thickBot="1">
      <c r="B44" s="1"/>
      <c r="C44" s="138" t="s">
        <v>332</v>
      </c>
      <c r="D44" s="179">
        <f>D43/D41</f>
        <v>0.99531564734745748</v>
      </c>
      <c r="E44" s="114"/>
      <c r="F44" s="107"/>
      <c r="G44" s="1"/>
    </row>
    <row r="45" spans="2:7" ht="15" thickBot="1">
      <c r="B45" s="1"/>
      <c r="C45" s="1"/>
      <c r="D45" s="100"/>
      <c r="E45" s="107"/>
      <c r="F45" s="107"/>
      <c r="G45" s="1"/>
    </row>
    <row r="46" spans="2:7" ht="16" thickBot="1">
      <c r="B46" s="1"/>
      <c r="C46" s="130" t="s">
        <v>7</v>
      </c>
      <c r="D46" s="126" t="s">
        <v>8</v>
      </c>
      <c r="E46" s="156" t="s">
        <v>9</v>
      </c>
      <c r="G46" s="1"/>
    </row>
    <row r="47" spans="2:7" ht="31" thickTop="1">
      <c r="B47" s="1"/>
      <c r="C47" s="157" t="s">
        <v>449</v>
      </c>
      <c r="D47" s="127">
        <v>2738446</v>
      </c>
      <c r="E47" s="155">
        <f>F47/100</f>
        <v>0.52849999999999997</v>
      </c>
      <c r="F47" s="111">
        <v>52.85</v>
      </c>
      <c r="G47" s="1"/>
    </row>
    <row r="48" spans="2:7" ht="31" thickBot="1">
      <c r="B48" s="1"/>
      <c r="C48" s="132" t="s">
        <v>428</v>
      </c>
      <c r="D48" s="128">
        <v>2443435</v>
      </c>
      <c r="E48" s="158">
        <f>F48/100</f>
        <v>0.47149999999999997</v>
      </c>
      <c r="F48" s="112">
        <v>47.15</v>
      </c>
      <c r="G48" s="1"/>
    </row>
    <row r="49" spans="1:7" ht="17" thickTop="1" thickBot="1">
      <c r="B49" s="1"/>
      <c r="C49" s="133" t="s">
        <v>12</v>
      </c>
      <c r="D49" s="129">
        <f>SUM(D47:D48)</f>
        <v>5181881</v>
      </c>
      <c r="E49" s="125"/>
      <c r="F49" s="113"/>
      <c r="G49" s="1"/>
    </row>
    <row r="51" spans="1:7" ht="16">
      <c r="A51" s="347" t="s">
        <v>526</v>
      </c>
      <c r="B51" s="347"/>
      <c r="C51" s="347"/>
    </row>
    <row r="53" spans="1:7" ht="15" thickBot="1">
      <c r="B53" s="307" t="s">
        <v>408</v>
      </c>
      <c r="C53" s="308"/>
      <c r="D53" s="308"/>
      <c r="E53" s="117"/>
      <c r="F53" s="107"/>
      <c r="G53" s="1"/>
    </row>
    <row r="54" spans="1:7" ht="15">
      <c r="B54" s="1"/>
      <c r="C54" s="134" t="s">
        <v>46</v>
      </c>
      <c r="D54" s="135">
        <f>6822045+34970</f>
        <v>6857015</v>
      </c>
      <c r="E54" s="114"/>
      <c r="F54" s="107"/>
      <c r="G54" s="1"/>
    </row>
    <row r="55" spans="1:7" ht="15">
      <c r="B55" s="1"/>
      <c r="C55" s="136" t="s">
        <v>47</v>
      </c>
      <c r="D55" s="137"/>
      <c r="E55" s="114"/>
      <c r="F55" s="107"/>
      <c r="G55" s="1"/>
    </row>
    <row r="56" spans="1:7" ht="15">
      <c r="B56" s="1"/>
      <c r="C56" s="136" t="s">
        <v>48</v>
      </c>
      <c r="D56" s="137">
        <v>4317407</v>
      </c>
      <c r="E56" s="114"/>
      <c r="F56" s="107"/>
      <c r="G56" s="1"/>
    </row>
    <row r="57" spans="1:7" ht="15">
      <c r="B57" s="1"/>
      <c r="C57" s="136" t="s">
        <v>5</v>
      </c>
      <c r="D57" s="180" t="s">
        <v>540</v>
      </c>
      <c r="E57" s="114"/>
      <c r="F57" s="107"/>
      <c r="G57" s="1"/>
    </row>
    <row r="58" spans="1:7" ht="15">
      <c r="B58" s="1"/>
      <c r="C58" s="136" t="s">
        <v>6</v>
      </c>
      <c r="D58" s="137">
        <v>4288500</v>
      </c>
      <c r="E58" s="114"/>
      <c r="F58" s="107"/>
      <c r="G58" s="1"/>
    </row>
    <row r="59" spans="1:7" ht="16" thickBot="1">
      <c r="B59" s="1"/>
      <c r="C59" s="138" t="s">
        <v>331</v>
      </c>
      <c r="D59" s="179">
        <f>D58/D56</f>
        <v>0.9933045459925367</v>
      </c>
      <c r="E59" s="114"/>
      <c r="F59" s="107"/>
      <c r="G59" s="1"/>
    </row>
    <row r="60" spans="1:7" ht="15" thickBot="1">
      <c r="B60" s="1"/>
      <c r="C60" s="1"/>
      <c r="D60" s="100"/>
      <c r="E60" s="107"/>
      <c r="F60" s="107"/>
      <c r="G60" s="1"/>
    </row>
    <row r="61" spans="1:7" ht="16" thickBot="1">
      <c r="B61" s="1"/>
      <c r="C61" s="130" t="s">
        <v>7</v>
      </c>
      <c r="D61" s="126" t="s">
        <v>8</v>
      </c>
      <c r="E61" s="144" t="s">
        <v>9</v>
      </c>
      <c r="F61" s="145"/>
      <c r="G61" s="146" t="s">
        <v>10</v>
      </c>
    </row>
    <row r="62" spans="1:7" ht="30">
      <c r="B62" s="1"/>
      <c r="C62" s="131" t="s">
        <v>450</v>
      </c>
      <c r="D62" s="141">
        <v>1889825</v>
      </c>
      <c r="E62" s="118">
        <f t="shared" ref="E62:E74" si="1">F62/100</f>
        <v>0.44069999999999998</v>
      </c>
      <c r="F62" s="108">
        <v>44.07</v>
      </c>
      <c r="G62" s="139" t="s">
        <v>256</v>
      </c>
    </row>
    <row r="63" spans="1:7" ht="30">
      <c r="B63" s="1"/>
      <c r="C63" s="143" t="s">
        <v>451</v>
      </c>
      <c r="D63" s="142">
        <v>1158204</v>
      </c>
      <c r="E63" s="119">
        <f t="shared" si="1"/>
        <v>0.27010000000000001</v>
      </c>
      <c r="F63" s="109">
        <v>27.01</v>
      </c>
      <c r="G63" s="140" t="s">
        <v>257</v>
      </c>
    </row>
    <row r="64" spans="1:7" ht="30">
      <c r="B64" s="1"/>
      <c r="C64" s="143" t="s">
        <v>452</v>
      </c>
      <c r="D64" s="142">
        <v>937686</v>
      </c>
      <c r="E64" s="119">
        <f t="shared" si="1"/>
        <v>0.21870000000000001</v>
      </c>
      <c r="F64" s="109">
        <v>21.87</v>
      </c>
      <c r="G64" s="140" t="s">
        <v>258</v>
      </c>
    </row>
    <row r="65" spans="2:7" ht="31.5" customHeight="1">
      <c r="B65" s="1"/>
      <c r="C65" s="143" t="s">
        <v>453</v>
      </c>
      <c r="D65" s="142">
        <v>135571</v>
      </c>
      <c r="E65" s="119">
        <f t="shared" si="1"/>
        <v>3.1600000000000003E-2</v>
      </c>
      <c r="F65" s="109">
        <v>3.16</v>
      </c>
      <c r="G65" s="140" t="s">
        <v>278</v>
      </c>
    </row>
    <row r="66" spans="2:7" ht="31.5" customHeight="1">
      <c r="B66" s="1"/>
      <c r="C66" s="143" t="s">
        <v>454</v>
      </c>
      <c r="D66" s="142">
        <v>57668</v>
      </c>
      <c r="E66" s="119">
        <f t="shared" si="1"/>
        <v>1.34E-2</v>
      </c>
      <c r="F66" s="109">
        <v>1.34</v>
      </c>
      <c r="G66" s="140"/>
    </row>
    <row r="67" spans="2:7" ht="31.5" customHeight="1">
      <c r="B67" s="1"/>
      <c r="C67" s="143" t="s">
        <v>455</v>
      </c>
      <c r="D67" s="142">
        <v>34004</v>
      </c>
      <c r="E67" s="119">
        <f t="shared" si="1"/>
        <v>7.9000000000000008E-3</v>
      </c>
      <c r="F67" s="109">
        <v>0.79</v>
      </c>
      <c r="G67" s="140" t="s">
        <v>164</v>
      </c>
    </row>
    <row r="68" spans="2:7" ht="31.5" customHeight="1">
      <c r="B68" s="1"/>
      <c r="C68" s="143" t="s">
        <v>426</v>
      </c>
      <c r="D68" s="142">
        <v>22724</v>
      </c>
      <c r="E68" s="119">
        <f t="shared" si="1"/>
        <v>5.3E-3</v>
      </c>
      <c r="F68" s="109">
        <v>0.53</v>
      </c>
      <c r="G68" s="140"/>
    </row>
    <row r="69" spans="2:7" ht="31.5" customHeight="1">
      <c r="B69" s="1"/>
      <c r="C69" s="143" t="s">
        <v>456</v>
      </c>
      <c r="D69" s="142">
        <v>14659</v>
      </c>
      <c r="E69" s="119">
        <f t="shared" si="1"/>
        <v>3.4000000000000002E-3</v>
      </c>
      <c r="F69" s="109">
        <v>0.34</v>
      </c>
      <c r="G69" s="140"/>
    </row>
    <row r="70" spans="2:7" ht="31.5" customHeight="1">
      <c r="B70" s="1"/>
      <c r="C70" s="143" t="s">
        <v>457</v>
      </c>
      <c r="D70" s="142">
        <v>13567</v>
      </c>
      <c r="E70" s="119">
        <f t="shared" si="1"/>
        <v>3.2000000000000002E-3</v>
      </c>
      <c r="F70" s="109">
        <v>0.32</v>
      </c>
      <c r="G70" s="140"/>
    </row>
    <row r="71" spans="2:7" ht="31.5" customHeight="1">
      <c r="B71" s="1"/>
      <c r="C71" s="143" t="s">
        <v>458</v>
      </c>
      <c r="D71" s="142">
        <v>7793</v>
      </c>
      <c r="E71" s="119">
        <f t="shared" si="1"/>
        <v>1.8E-3</v>
      </c>
      <c r="F71" s="109">
        <v>0.18</v>
      </c>
      <c r="G71" s="140"/>
    </row>
    <row r="72" spans="2:7" ht="31.5" customHeight="1">
      <c r="B72" s="1"/>
      <c r="C72" s="143" t="s">
        <v>459</v>
      </c>
      <c r="D72" s="142">
        <v>6056</v>
      </c>
      <c r="E72" s="119">
        <f t="shared" si="1"/>
        <v>1.4000000000000002E-3</v>
      </c>
      <c r="F72" s="109">
        <v>0.14000000000000001</v>
      </c>
      <c r="G72" s="140"/>
    </row>
    <row r="73" spans="2:7" ht="30">
      <c r="B73" s="1"/>
      <c r="C73" s="143" t="s">
        <v>460</v>
      </c>
      <c r="D73" s="142">
        <v>5823</v>
      </c>
      <c r="E73" s="119">
        <f t="shared" si="1"/>
        <v>1.4000000000000002E-3</v>
      </c>
      <c r="F73" s="109">
        <v>0.14000000000000001</v>
      </c>
      <c r="G73" s="140"/>
    </row>
    <row r="74" spans="2:7" ht="31" thickBot="1">
      <c r="B74" s="1"/>
      <c r="C74" s="132" t="s">
        <v>461</v>
      </c>
      <c r="D74" s="128">
        <v>4920</v>
      </c>
      <c r="E74" s="121">
        <f t="shared" si="1"/>
        <v>1.1000000000000001E-3</v>
      </c>
      <c r="F74" s="147">
        <v>0.11</v>
      </c>
      <c r="G74" s="148"/>
    </row>
    <row r="75" spans="2:7" ht="16" thickBot="1">
      <c r="B75" s="1"/>
      <c r="C75" s="133" t="s">
        <v>11</v>
      </c>
      <c r="D75" s="129">
        <f>SUM(D62:D74)</f>
        <v>4288500</v>
      </c>
      <c r="E75" s="149"/>
      <c r="F75" s="150"/>
      <c r="G75" s="151"/>
    </row>
    <row r="76" spans="2:7" ht="14">
      <c r="B76" s="1"/>
      <c r="C76" s="1"/>
      <c r="D76" s="100"/>
      <c r="E76" s="107"/>
      <c r="F76" s="107"/>
      <c r="G76" s="1"/>
    </row>
    <row r="77" spans="2:7" ht="15" thickBot="1">
      <c r="B77" s="307" t="s">
        <v>0</v>
      </c>
      <c r="C77" s="308"/>
      <c r="D77" s="308"/>
      <c r="E77" s="117"/>
      <c r="F77" s="107"/>
      <c r="G77" s="1"/>
    </row>
    <row r="78" spans="2:7" ht="15">
      <c r="B78" s="1"/>
      <c r="C78" s="134" t="s">
        <v>46</v>
      </c>
      <c r="D78" s="135">
        <v>6832197</v>
      </c>
      <c r="E78" s="114"/>
      <c r="F78" s="107"/>
      <c r="G78" s="1"/>
    </row>
    <row r="79" spans="2:7" ht="15">
      <c r="B79" s="1"/>
      <c r="C79" s="136" t="s">
        <v>47</v>
      </c>
      <c r="D79" s="137"/>
      <c r="E79" s="114"/>
      <c r="F79" s="107"/>
      <c r="G79" s="1"/>
    </row>
    <row r="80" spans="2:7" ht="15">
      <c r="B80" s="1"/>
      <c r="C80" s="136" t="s">
        <v>48</v>
      </c>
      <c r="D80" s="137">
        <v>4201320</v>
      </c>
      <c r="E80" s="114"/>
      <c r="F80" s="107"/>
      <c r="G80" s="1"/>
    </row>
    <row r="81" spans="1:7" ht="15">
      <c r="B81" s="1"/>
      <c r="C81" s="136" t="s">
        <v>409</v>
      </c>
      <c r="D81" s="180" t="s">
        <v>539</v>
      </c>
      <c r="E81" s="114"/>
      <c r="F81" s="107"/>
      <c r="G81" s="1"/>
    </row>
    <row r="82" spans="1:7" ht="15">
      <c r="B82" s="1"/>
      <c r="C82" s="136" t="s">
        <v>6</v>
      </c>
      <c r="D82" s="137">
        <v>4189759</v>
      </c>
      <c r="E82" s="114"/>
      <c r="F82" s="107"/>
      <c r="G82" s="1"/>
    </row>
    <row r="83" spans="1:7" ht="16" thickBot="1">
      <c r="B83" s="1"/>
      <c r="C83" s="138" t="s">
        <v>332</v>
      </c>
      <c r="D83" s="179">
        <f>D82/D80</f>
        <v>0.99724824578941851</v>
      </c>
      <c r="E83" s="114"/>
      <c r="F83" s="107"/>
      <c r="G83" s="1"/>
    </row>
    <row r="84" spans="1:7" ht="15" thickBot="1">
      <c r="B84" s="1"/>
      <c r="C84" s="1"/>
      <c r="D84" s="100"/>
      <c r="E84" s="107"/>
      <c r="F84" s="107"/>
      <c r="G84" s="1"/>
    </row>
    <row r="85" spans="1:7" ht="16" thickBot="1">
      <c r="B85" s="1"/>
      <c r="C85" s="130" t="s">
        <v>7</v>
      </c>
      <c r="D85" s="126" t="s">
        <v>8</v>
      </c>
      <c r="E85" s="123" t="s">
        <v>9</v>
      </c>
      <c r="G85" s="1"/>
    </row>
    <row r="86" spans="1:7" ht="31" thickTop="1">
      <c r="B86" s="1"/>
      <c r="C86" s="131" t="s">
        <v>462</v>
      </c>
      <c r="D86" s="127">
        <v>2502517</v>
      </c>
      <c r="E86" s="122">
        <f t="shared" ref="E86:E87" si="2">F86/100</f>
        <v>0.59729999999999994</v>
      </c>
      <c r="F86" s="111">
        <v>59.73</v>
      </c>
      <c r="G86" s="1"/>
    </row>
    <row r="87" spans="1:7" ht="31" thickBot="1">
      <c r="B87" s="1"/>
      <c r="C87" s="132" t="s">
        <v>451</v>
      </c>
      <c r="D87" s="128">
        <v>1687242</v>
      </c>
      <c r="E87" s="124">
        <f t="shared" si="2"/>
        <v>0.40270000000000006</v>
      </c>
      <c r="F87" s="112">
        <v>40.270000000000003</v>
      </c>
      <c r="G87" s="1"/>
    </row>
    <row r="88" spans="1:7" ht="17" thickTop="1" thickBot="1">
      <c r="B88" s="1"/>
      <c r="C88" s="133" t="s">
        <v>12</v>
      </c>
      <c r="D88" s="129">
        <f>SUM(D86:D87)</f>
        <v>4189759</v>
      </c>
      <c r="E88" s="152"/>
      <c r="F88" s="113"/>
      <c r="G88" s="1"/>
    </row>
    <row r="89" spans="1:7" ht="14">
      <c r="B89" s="1"/>
      <c r="C89" s="60"/>
      <c r="D89" s="101"/>
      <c r="E89" s="114"/>
      <c r="F89" s="114"/>
      <c r="G89" s="1"/>
    </row>
    <row r="90" spans="1:7" ht="14">
      <c r="B90" s="1"/>
      <c r="C90" s="60"/>
      <c r="D90" s="101"/>
      <c r="E90" s="114"/>
      <c r="F90" s="114"/>
      <c r="G90" s="1"/>
    </row>
    <row r="91" spans="1:7" ht="16">
      <c r="A91" s="347" t="s">
        <v>527</v>
      </c>
      <c r="B91" s="347"/>
      <c r="C91" s="347"/>
    </row>
    <row r="93" spans="1:7" ht="15" thickBot="1">
      <c r="B93" s="307" t="s">
        <v>410</v>
      </c>
      <c r="C93" s="308"/>
      <c r="D93" s="308"/>
      <c r="E93" s="117"/>
      <c r="F93" s="107"/>
      <c r="G93" s="1"/>
    </row>
    <row r="94" spans="1:7" ht="15">
      <c r="B94" s="1"/>
      <c r="C94" s="134" t="s">
        <v>46</v>
      </c>
      <c r="D94" s="135">
        <f>6824979+22443</f>
        <v>6847422</v>
      </c>
      <c r="E94" s="114"/>
      <c r="F94" s="107"/>
      <c r="G94" s="1"/>
    </row>
    <row r="95" spans="1:7" ht="15">
      <c r="B95" s="1"/>
      <c r="C95" s="136" t="s">
        <v>47</v>
      </c>
      <c r="D95" s="137"/>
      <c r="E95" s="114"/>
      <c r="F95" s="107"/>
      <c r="G95" s="1"/>
    </row>
    <row r="96" spans="1:7" ht="15">
      <c r="B96" s="1"/>
      <c r="C96" s="136" t="s">
        <v>48</v>
      </c>
      <c r="D96" s="137">
        <v>2850290</v>
      </c>
      <c r="E96" s="114"/>
      <c r="F96" s="107"/>
      <c r="G96" s="1"/>
    </row>
    <row r="97" spans="2:7" ht="15">
      <c r="B97" s="1"/>
      <c r="C97" s="136" t="s">
        <v>277</v>
      </c>
      <c r="D97" s="180" t="s">
        <v>530</v>
      </c>
      <c r="E97" s="114"/>
      <c r="F97" s="107"/>
      <c r="G97" s="1"/>
    </row>
    <row r="98" spans="2:7" ht="15">
      <c r="B98" s="1"/>
      <c r="C98" s="136" t="s">
        <v>6</v>
      </c>
      <c r="D98" s="137">
        <v>2837701</v>
      </c>
      <c r="E98" s="114"/>
      <c r="F98" s="107"/>
      <c r="G98" s="1"/>
    </row>
    <row r="99" spans="2:7" ht="16" thickBot="1">
      <c r="B99" s="1"/>
      <c r="C99" s="138" t="s">
        <v>331</v>
      </c>
      <c r="D99" s="181" t="s">
        <v>531</v>
      </c>
      <c r="E99" s="114"/>
      <c r="F99" s="107"/>
      <c r="G99" s="1"/>
    </row>
    <row r="100" spans="2:7" ht="15" thickBot="1">
      <c r="B100" s="1"/>
      <c r="C100" s="1"/>
      <c r="D100" s="100"/>
      <c r="E100" s="107"/>
      <c r="F100" s="107"/>
      <c r="G100" s="1"/>
    </row>
    <row r="101" spans="2:7" ht="16" thickBot="1">
      <c r="B101" s="1"/>
      <c r="C101" s="130" t="s">
        <v>7</v>
      </c>
      <c r="D101" s="126" t="s">
        <v>8</v>
      </c>
      <c r="E101" s="144" t="s">
        <v>9</v>
      </c>
      <c r="F101" s="145"/>
      <c r="G101" s="146" t="s">
        <v>10</v>
      </c>
    </row>
    <row r="102" spans="2:7" ht="35.25" customHeight="1">
      <c r="B102" s="1"/>
      <c r="C102" s="131" t="s">
        <v>463</v>
      </c>
      <c r="D102" s="141">
        <v>1032665</v>
      </c>
      <c r="E102" s="118">
        <f t="shared" ref="E102:E107" si="3">F102/100</f>
        <v>0.3639</v>
      </c>
      <c r="F102" s="108">
        <v>36.39</v>
      </c>
      <c r="G102" s="139" t="s">
        <v>201</v>
      </c>
    </row>
    <row r="103" spans="2:7" ht="30">
      <c r="B103" s="1"/>
      <c r="C103" s="143" t="s">
        <v>464</v>
      </c>
      <c r="D103" s="142">
        <v>991680</v>
      </c>
      <c r="E103" s="119">
        <f t="shared" si="3"/>
        <v>0.34950000000000003</v>
      </c>
      <c r="F103" s="109">
        <v>34.950000000000003</v>
      </c>
      <c r="G103" s="140" t="s">
        <v>411</v>
      </c>
    </row>
    <row r="104" spans="2:7" ht="30">
      <c r="B104" s="1"/>
      <c r="C104" s="143" t="s">
        <v>465</v>
      </c>
      <c r="D104" s="142">
        <v>546801</v>
      </c>
      <c r="E104" s="119">
        <f t="shared" si="3"/>
        <v>0.19269999999999998</v>
      </c>
      <c r="F104" s="109">
        <v>19.27</v>
      </c>
      <c r="G104" s="140" t="s">
        <v>274</v>
      </c>
    </row>
    <row r="105" spans="2:7" ht="30">
      <c r="B105" s="1"/>
      <c r="C105" s="143" t="s">
        <v>466</v>
      </c>
      <c r="D105" s="142">
        <v>139680</v>
      </c>
      <c r="E105" s="119">
        <f t="shared" si="3"/>
        <v>4.9200000000000001E-2</v>
      </c>
      <c r="F105" s="109">
        <v>4.92</v>
      </c>
      <c r="G105" s="140" t="s">
        <v>132</v>
      </c>
    </row>
    <row r="106" spans="2:7" ht="30">
      <c r="B106" s="1"/>
      <c r="C106" s="143" t="s">
        <v>467</v>
      </c>
      <c r="D106" s="142">
        <v>95481</v>
      </c>
      <c r="E106" s="119">
        <f t="shared" si="3"/>
        <v>3.3599999999999998E-2</v>
      </c>
      <c r="F106" s="109">
        <v>3.36</v>
      </c>
      <c r="G106" s="140" t="s">
        <v>111</v>
      </c>
    </row>
    <row r="107" spans="2:7" ht="31" thickBot="1">
      <c r="B107" s="1"/>
      <c r="C107" s="132" t="s">
        <v>468</v>
      </c>
      <c r="D107" s="128">
        <v>31394</v>
      </c>
      <c r="E107" s="121">
        <f t="shared" si="3"/>
        <v>1.11E-2</v>
      </c>
      <c r="F107" s="147">
        <v>1.1100000000000001</v>
      </c>
      <c r="G107" s="148" t="s">
        <v>208</v>
      </c>
    </row>
    <row r="108" spans="2:7" ht="16" thickBot="1">
      <c r="B108" s="1"/>
      <c r="C108" s="133" t="s">
        <v>11</v>
      </c>
      <c r="D108" s="129">
        <f>SUM(D102:D107)</f>
        <v>2837701</v>
      </c>
      <c r="E108" s="149"/>
      <c r="F108" s="150"/>
      <c r="G108" s="151"/>
    </row>
    <row r="109" spans="2:7" ht="14">
      <c r="B109" s="1"/>
      <c r="C109" s="1"/>
      <c r="D109" s="100"/>
      <c r="E109" s="107"/>
      <c r="F109" s="107"/>
      <c r="G109" s="1"/>
    </row>
    <row r="110" spans="2:7" ht="15" thickBot="1">
      <c r="B110" s="307" t="s">
        <v>412</v>
      </c>
      <c r="C110" s="308"/>
      <c r="D110" s="308"/>
      <c r="E110" s="117"/>
      <c r="F110" s="107"/>
      <c r="G110" s="1"/>
    </row>
    <row r="111" spans="2:7" ht="15">
      <c r="B111" s="1"/>
      <c r="C111" s="134" t="s">
        <v>46</v>
      </c>
      <c r="D111" s="135">
        <f>6868407+21231</f>
        <v>6889638</v>
      </c>
      <c r="E111" s="114"/>
      <c r="F111" s="107"/>
      <c r="G111" s="1"/>
    </row>
    <row r="112" spans="2:7" ht="15">
      <c r="B112" s="1"/>
      <c r="C112" s="136" t="s">
        <v>47</v>
      </c>
      <c r="D112" s="137"/>
      <c r="E112" s="114"/>
      <c r="F112" s="107"/>
      <c r="G112" s="1"/>
    </row>
    <row r="113" spans="1:7" ht="15">
      <c r="B113" s="1"/>
      <c r="C113" s="136" t="s">
        <v>48</v>
      </c>
      <c r="D113" s="137">
        <v>3784036</v>
      </c>
      <c r="E113" s="114"/>
      <c r="F113" s="107"/>
      <c r="G113" s="1"/>
    </row>
    <row r="114" spans="1:7" ht="15">
      <c r="B114" s="1"/>
      <c r="C114" s="136" t="s">
        <v>409</v>
      </c>
      <c r="D114" s="180" t="s">
        <v>532</v>
      </c>
      <c r="E114" s="114"/>
      <c r="F114" s="107"/>
      <c r="G114" s="1"/>
    </row>
    <row r="115" spans="1:7" ht="15">
      <c r="B115" s="1"/>
      <c r="C115" s="136" t="s">
        <v>6</v>
      </c>
      <c r="D115" s="137">
        <v>3775119</v>
      </c>
      <c r="E115" s="114"/>
      <c r="F115" s="107"/>
      <c r="G115" s="1"/>
    </row>
    <row r="116" spans="1:7" ht="16" thickBot="1">
      <c r="B116" s="1"/>
      <c r="C116" s="138" t="s">
        <v>332</v>
      </c>
      <c r="D116" s="179">
        <f>D115/D113</f>
        <v>0.99764352136184753</v>
      </c>
      <c r="E116" s="114"/>
      <c r="F116" s="107"/>
      <c r="G116" s="1"/>
    </row>
    <row r="117" spans="1:7" ht="15" thickBot="1">
      <c r="B117" s="1"/>
      <c r="C117" s="1"/>
      <c r="D117" s="100"/>
      <c r="E117" s="107"/>
      <c r="F117" s="107"/>
      <c r="G117" s="1"/>
    </row>
    <row r="118" spans="1:7" ht="16" thickBot="1">
      <c r="B118" s="1"/>
      <c r="C118" s="130" t="s">
        <v>7</v>
      </c>
      <c r="D118" s="126" t="s">
        <v>8</v>
      </c>
      <c r="E118" s="123" t="s">
        <v>9</v>
      </c>
      <c r="G118" s="1"/>
    </row>
    <row r="119" spans="1:7" ht="31" thickTop="1">
      <c r="B119" s="1"/>
      <c r="C119" s="131" t="s">
        <v>463</v>
      </c>
      <c r="D119" s="127">
        <v>2043443</v>
      </c>
      <c r="E119" s="122">
        <f t="shared" ref="E119:E120" si="4">F119/100</f>
        <v>0.5413</v>
      </c>
      <c r="F119" s="111">
        <v>54.13</v>
      </c>
      <c r="G119" s="1"/>
    </row>
    <row r="120" spans="1:7" ht="31" thickBot="1">
      <c r="B120" s="1"/>
      <c r="C120" s="132" t="s">
        <v>464</v>
      </c>
      <c r="D120" s="128">
        <v>1731676</v>
      </c>
      <c r="E120" s="124">
        <f t="shared" si="4"/>
        <v>0.4587</v>
      </c>
      <c r="F120" s="112">
        <v>45.87</v>
      </c>
      <c r="G120" s="1"/>
    </row>
    <row r="121" spans="1:7" ht="17" thickTop="1" thickBot="1">
      <c r="B121" s="1"/>
      <c r="C121" s="133" t="s">
        <v>12</v>
      </c>
      <c r="D121" s="129">
        <f>D120+D119</f>
        <v>3775119</v>
      </c>
      <c r="E121" s="125"/>
      <c r="F121" s="113"/>
      <c r="G121" s="1"/>
    </row>
    <row r="122" spans="1:7" ht="14">
      <c r="B122" s="1"/>
      <c r="C122" s="60"/>
      <c r="D122" s="101"/>
      <c r="E122" s="114"/>
      <c r="F122" s="114"/>
      <c r="G122" s="1"/>
    </row>
    <row r="123" spans="1:7" ht="14">
      <c r="B123" s="1"/>
      <c r="C123" s="60"/>
      <c r="D123" s="101"/>
      <c r="E123" s="114"/>
      <c r="F123" s="114"/>
      <c r="G123" s="1"/>
    </row>
    <row r="124" spans="1:7" ht="15.75" customHeight="1">
      <c r="A124" s="346" t="s">
        <v>528</v>
      </c>
      <c r="B124" s="346"/>
      <c r="C124" s="346"/>
      <c r="D124" s="346"/>
      <c r="E124" s="107"/>
      <c r="F124" s="107"/>
      <c r="G124" s="1"/>
    </row>
    <row r="125" spans="1:7" ht="14">
      <c r="B125" s="1"/>
      <c r="C125" s="1"/>
      <c r="D125" s="100"/>
      <c r="E125" s="107"/>
      <c r="F125" s="107"/>
      <c r="G125" s="1"/>
    </row>
    <row r="126" spans="1:7" ht="15" thickBot="1">
      <c r="B126" s="307" t="s">
        <v>413</v>
      </c>
      <c r="C126" s="308"/>
      <c r="D126" s="308"/>
      <c r="E126" s="117"/>
      <c r="F126" s="107"/>
      <c r="G126" s="1"/>
    </row>
    <row r="127" spans="1:7" ht="15">
      <c r="B127" s="1"/>
      <c r="C127" s="134" t="s">
        <v>46</v>
      </c>
      <c r="D127" s="135">
        <v>6477126</v>
      </c>
      <c r="E127" s="114"/>
      <c r="F127" s="107"/>
      <c r="G127" s="1"/>
    </row>
    <row r="128" spans="1:7" ht="15">
      <c r="B128" s="1"/>
      <c r="C128" s="136" t="s">
        <v>47</v>
      </c>
      <c r="D128" s="137"/>
      <c r="E128" s="114"/>
      <c r="F128" s="107"/>
      <c r="G128" s="1"/>
    </row>
    <row r="129" spans="2:7" ht="15">
      <c r="B129" s="1"/>
      <c r="C129" s="136" t="s">
        <v>48</v>
      </c>
      <c r="D129" s="137">
        <v>2856747</v>
      </c>
      <c r="E129" s="114"/>
      <c r="F129" s="107"/>
      <c r="G129" s="1"/>
    </row>
    <row r="130" spans="2:7" ht="15">
      <c r="B130" s="1"/>
      <c r="C130" s="136" t="s">
        <v>277</v>
      </c>
      <c r="D130" s="180" t="s">
        <v>533</v>
      </c>
      <c r="E130" s="114"/>
      <c r="F130" s="107"/>
      <c r="G130" s="1"/>
    </row>
    <row r="131" spans="2:7" ht="15">
      <c r="B131" s="1"/>
      <c r="C131" s="136" t="s">
        <v>6</v>
      </c>
      <c r="D131" s="137">
        <v>2779373</v>
      </c>
      <c r="E131" s="114"/>
      <c r="F131" s="107"/>
      <c r="G131" s="1"/>
    </row>
    <row r="132" spans="2:7" ht="16" thickBot="1">
      <c r="B132" s="1"/>
      <c r="C132" s="138" t="s">
        <v>331</v>
      </c>
      <c r="D132" s="179">
        <f>D131/D129</f>
        <v>0.97291534742138519</v>
      </c>
      <c r="E132" s="114"/>
      <c r="F132" s="107"/>
      <c r="G132" s="1"/>
    </row>
    <row r="133" spans="2:7" ht="15" thickBot="1">
      <c r="B133" s="1"/>
      <c r="C133" s="1"/>
      <c r="D133" s="100"/>
      <c r="E133" s="107"/>
      <c r="F133" s="107"/>
      <c r="G133" s="1"/>
    </row>
    <row r="134" spans="2:7" ht="16" thickBot="1">
      <c r="B134" s="1"/>
      <c r="C134" s="130" t="s">
        <v>7</v>
      </c>
      <c r="D134" s="126" t="s">
        <v>8</v>
      </c>
      <c r="E134" s="144" t="s">
        <v>9</v>
      </c>
      <c r="F134" s="145"/>
      <c r="G134" s="146" t="s">
        <v>10</v>
      </c>
    </row>
    <row r="135" spans="2:7" ht="31.5" customHeight="1">
      <c r="B135" s="1"/>
      <c r="C135" s="131" t="s">
        <v>469</v>
      </c>
      <c r="D135" s="141">
        <v>1780119</v>
      </c>
      <c r="E135" s="118">
        <f t="shared" ref="E135:E141" si="5">F135/100</f>
        <v>0.64046999999999998</v>
      </c>
      <c r="F135" s="108">
        <v>64.046999999999997</v>
      </c>
      <c r="G135" s="139" t="s">
        <v>411</v>
      </c>
    </row>
    <row r="136" spans="2:7" ht="30">
      <c r="B136" s="1"/>
      <c r="C136" s="143" t="s">
        <v>470</v>
      </c>
      <c r="D136" s="142">
        <v>597175</v>
      </c>
      <c r="E136" s="119">
        <f t="shared" si="5"/>
        <v>0.21486</v>
      </c>
      <c r="F136" s="109">
        <v>21.486000000000001</v>
      </c>
      <c r="G136" s="140" t="s">
        <v>185</v>
      </c>
    </row>
    <row r="137" spans="2:7" ht="31.5" customHeight="1">
      <c r="B137" s="1"/>
      <c r="C137" s="143" t="s">
        <v>471</v>
      </c>
      <c r="D137" s="142">
        <v>271078</v>
      </c>
      <c r="E137" s="119">
        <f t="shared" si="5"/>
        <v>9.7530000000000006E-2</v>
      </c>
      <c r="F137" s="109">
        <v>9.7530000000000001</v>
      </c>
      <c r="G137" s="140" t="s">
        <v>411</v>
      </c>
    </row>
    <row r="138" spans="2:7" ht="34.5" customHeight="1">
      <c r="B138" s="1"/>
      <c r="C138" s="143" t="s">
        <v>472</v>
      </c>
      <c r="D138" s="142">
        <v>75478</v>
      </c>
      <c r="E138" s="119">
        <f t="shared" si="5"/>
        <v>2.7160000000000004E-2</v>
      </c>
      <c r="F138" s="109">
        <v>2.7160000000000002</v>
      </c>
      <c r="G138" s="140" t="s">
        <v>334</v>
      </c>
    </row>
    <row r="139" spans="2:7" ht="35.25" customHeight="1">
      <c r="B139" s="1"/>
      <c r="C139" s="143" t="s">
        <v>473</v>
      </c>
      <c r="D139" s="142">
        <v>21812</v>
      </c>
      <c r="E139" s="119">
        <f t="shared" si="5"/>
        <v>7.8500000000000011E-3</v>
      </c>
      <c r="F139" s="109">
        <v>0.78500000000000003</v>
      </c>
      <c r="G139" s="140" t="s">
        <v>411</v>
      </c>
    </row>
    <row r="140" spans="2:7" ht="30">
      <c r="B140" s="1"/>
      <c r="C140" s="143" t="s">
        <v>474</v>
      </c>
      <c r="D140" s="142">
        <v>19857</v>
      </c>
      <c r="E140" s="119">
        <f t="shared" si="5"/>
        <v>7.1399999999999996E-3</v>
      </c>
      <c r="F140" s="109">
        <v>0.71399999999999997</v>
      </c>
      <c r="G140" s="140"/>
    </row>
    <row r="141" spans="2:7" ht="31" thickBot="1">
      <c r="B141" s="1"/>
      <c r="C141" s="132" t="s">
        <v>475</v>
      </c>
      <c r="D141" s="128">
        <v>13854</v>
      </c>
      <c r="E141" s="121">
        <f t="shared" si="5"/>
        <v>4.9800000000000001E-3</v>
      </c>
      <c r="F141" s="147">
        <v>0.498</v>
      </c>
      <c r="G141" s="148" t="s">
        <v>411</v>
      </c>
    </row>
    <row r="142" spans="2:7" ht="16" thickBot="1">
      <c r="B142" s="1"/>
      <c r="C142" s="133" t="s">
        <v>11</v>
      </c>
      <c r="D142" s="129">
        <f>SUM(D135:D141)</f>
        <v>2779373</v>
      </c>
      <c r="E142" s="149"/>
      <c r="F142" s="150"/>
      <c r="G142" s="151"/>
    </row>
    <row r="143" spans="2:7" ht="14">
      <c r="B143" s="1"/>
      <c r="C143" s="1"/>
      <c r="D143" s="100"/>
      <c r="E143" s="107"/>
      <c r="F143" s="107"/>
      <c r="G143" s="1"/>
    </row>
    <row r="144" spans="2:7" ht="15" thickBot="1">
      <c r="B144" s="307" t="s">
        <v>414</v>
      </c>
      <c r="C144" s="308"/>
      <c r="D144" s="308"/>
      <c r="E144" s="117"/>
      <c r="F144" s="107"/>
      <c r="G144" s="1"/>
    </row>
    <row r="145" spans="1:7" ht="15">
      <c r="B145" s="1"/>
      <c r="C145" s="134" t="s">
        <v>46</v>
      </c>
      <c r="D145" s="135">
        <v>6469224</v>
      </c>
      <c r="E145" s="114"/>
      <c r="F145" s="107"/>
      <c r="G145" s="1"/>
    </row>
    <row r="146" spans="1:7" ht="15">
      <c r="B146" s="1"/>
      <c r="C146" s="136" t="s">
        <v>47</v>
      </c>
      <c r="D146" s="137"/>
      <c r="E146" s="114"/>
      <c r="F146" s="107"/>
      <c r="G146" s="1"/>
    </row>
    <row r="147" spans="1:7" ht="15">
      <c r="B147" s="1"/>
      <c r="C147" s="136" t="s">
        <v>48</v>
      </c>
      <c r="D147" s="137">
        <v>2757435</v>
      </c>
      <c r="E147" s="114"/>
      <c r="F147" s="107"/>
      <c r="G147" s="1"/>
    </row>
    <row r="148" spans="1:7" ht="15">
      <c r="B148" s="1"/>
      <c r="C148" s="136" t="s">
        <v>409</v>
      </c>
      <c r="D148" s="180" t="s">
        <v>538</v>
      </c>
      <c r="E148" s="114"/>
      <c r="F148" s="107"/>
      <c r="G148" s="1"/>
    </row>
    <row r="149" spans="1:7" ht="15">
      <c r="B149" s="1"/>
      <c r="C149" s="136" t="s">
        <v>6</v>
      </c>
      <c r="D149" s="137">
        <v>2699875</v>
      </c>
      <c r="E149" s="114"/>
      <c r="F149" s="107"/>
      <c r="G149" s="1"/>
    </row>
    <row r="150" spans="1:7" ht="16" thickBot="1">
      <c r="B150" s="1"/>
      <c r="C150" s="138" t="s">
        <v>332</v>
      </c>
      <c r="D150" s="179">
        <f>D149/D147</f>
        <v>0.97912552789095664</v>
      </c>
      <c r="E150" s="114"/>
      <c r="F150" s="107"/>
      <c r="G150" s="1"/>
    </row>
    <row r="151" spans="1:7" ht="15" thickBot="1">
      <c r="B151" s="1"/>
      <c r="C151" s="1"/>
      <c r="D151" s="100"/>
      <c r="E151" s="107"/>
      <c r="F151" s="107"/>
      <c r="G151" s="1"/>
    </row>
    <row r="152" spans="1:7" ht="16" thickBot="1">
      <c r="B152" s="1"/>
      <c r="C152" s="130" t="s">
        <v>7</v>
      </c>
      <c r="D152" s="126" t="s">
        <v>8</v>
      </c>
      <c r="E152" s="156" t="s">
        <v>9</v>
      </c>
      <c r="G152" s="1"/>
    </row>
    <row r="153" spans="1:7" ht="31" thickTop="1">
      <c r="B153" s="1"/>
      <c r="C153" s="131" t="s">
        <v>476</v>
      </c>
      <c r="D153" s="127">
        <v>2050488</v>
      </c>
      <c r="E153" s="159">
        <f t="shared" ref="E153:E154" si="6">F153/100</f>
        <v>0.75947999999999993</v>
      </c>
      <c r="F153" s="111">
        <v>75.947999999999993</v>
      </c>
      <c r="G153" s="1"/>
    </row>
    <row r="154" spans="1:7" ht="31" thickBot="1">
      <c r="B154" s="1"/>
      <c r="C154" s="132" t="s">
        <v>470</v>
      </c>
      <c r="D154" s="128">
        <v>649387</v>
      </c>
      <c r="E154" s="158">
        <f t="shared" si="6"/>
        <v>0.24051999999999998</v>
      </c>
      <c r="F154" s="112">
        <v>24.052</v>
      </c>
      <c r="G154" s="1"/>
    </row>
    <row r="155" spans="1:7" ht="17" thickTop="1" thickBot="1">
      <c r="B155" s="1"/>
      <c r="C155" s="133" t="s">
        <v>12</v>
      </c>
      <c r="D155" s="129">
        <f>SUM(D153:D154)</f>
        <v>2699875</v>
      </c>
      <c r="E155" s="125"/>
      <c r="F155" s="113"/>
      <c r="G155" s="1"/>
    </row>
    <row r="159" spans="1:7" ht="17" customHeight="1">
      <c r="A159" s="332" t="s">
        <v>529</v>
      </c>
      <c r="B159" s="332"/>
      <c r="C159" s="332"/>
      <c r="D159" s="332"/>
      <c r="E159" s="115"/>
      <c r="F159" s="115"/>
      <c r="G159" s="102"/>
    </row>
    <row r="160" spans="1:7" ht="14">
      <c r="B160" s="102"/>
      <c r="C160" s="102"/>
      <c r="D160" s="105"/>
      <c r="E160" s="115"/>
      <c r="F160" s="115"/>
      <c r="G160" s="102"/>
    </row>
    <row r="161" spans="2:7" ht="15" thickBot="1">
      <c r="B161" s="305" t="s">
        <v>415</v>
      </c>
      <c r="C161" s="305"/>
      <c r="D161" s="305"/>
      <c r="E161" s="115"/>
      <c r="F161" s="115"/>
      <c r="G161" s="102"/>
    </row>
    <row r="162" spans="2:7" ht="15">
      <c r="B162" s="102"/>
      <c r="C162" s="160" t="s">
        <v>46</v>
      </c>
      <c r="D162" s="161">
        <v>6873589</v>
      </c>
      <c r="E162" s="120"/>
      <c r="F162" s="115"/>
      <c r="G162" s="102"/>
    </row>
    <row r="163" spans="2:7" ht="15">
      <c r="B163" s="102"/>
      <c r="C163" s="162" t="s">
        <v>416</v>
      </c>
      <c r="D163" s="163"/>
      <c r="E163" s="120"/>
      <c r="F163" s="115"/>
      <c r="G163" s="102"/>
    </row>
    <row r="164" spans="2:7" ht="15">
      <c r="B164" s="102"/>
      <c r="C164" s="162" t="s">
        <v>48</v>
      </c>
      <c r="D164" s="163">
        <v>3593886</v>
      </c>
      <c r="E164" s="120"/>
      <c r="F164" s="115"/>
      <c r="G164" s="102"/>
    </row>
    <row r="165" spans="2:7" ht="15">
      <c r="B165" s="102"/>
      <c r="C165" s="162" t="s">
        <v>417</v>
      </c>
      <c r="D165" s="182" t="s">
        <v>534</v>
      </c>
      <c r="E165" s="120"/>
      <c r="F165" s="115"/>
      <c r="G165" s="102"/>
    </row>
    <row r="166" spans="2:7" ht="15">
      <c r="B166" s="102"/>
      <c r="C166" s="162" t="s">
        <v>8</v>
      </c>
      <c r="D166" s="163">
        <v>3364078</v>
      </c>
      <c r="E166" s="120"/>
      <c r="F166" s="115"/>
      <c r="G166" s="102"/>
    </row>
    <row r="167" spans="2:7" ht="16" thickBot="1">
      <c r="B167" s="102"/>
      <c r="C167" s="164" t="s">
        <v>418</v>
      </c>
      <c r="D167" s="183" t="s">
        <v>535</v>
      </c>
      <c r="E167" s="120"/>
      <c r="F167" s="115"/>
      <c r="G167" s="102"/>
    </row>
    <row r="168" spans="2:7" ht="15" thickBot="1">
      <c r="B168" s="102"/>
      <c r="C168" s="102"/>
      <c r="D168" s="105"/>
      <c r="E168" s="115"/>
      <c r="F168" s="115"/>
      <c r="G168" s="102"/>
    </row>
    <row r="169" spans="2:7" ht="16" thickBot="1">
      <c r="B169" s="102"/>
      <c r="C169" s="169" t="s">
        <v>424</v>
      </c>
      <c r="D169" s="168" t="s">
        <v>8</v>
      </c>
      <c r="E169" s="166" t="s">
        <v>9</v>
      </c>
      <c r="F169" s="145"/>
      <c r="G169" s="167" t="s">
        <v>419</v>
      </c>
    </row>
    <row r="170" spans="2:7" ht="15">
      <c r="B170" s="328"/>
      <c r="C170" s="170" t="s">
        <v>422</v>
      </c>
      <c r="D170" s="311">
        <v>1349380</v>
      </c>
      <c r="E170" s="313">
        <f t="shared" ref="E170:E205" si="7">F170/100</f>
        <v>0.40110000000000001</v>
      </c>
      <c r="F170" s="313">
        <v>40.11</v>
      </c>
      <c r="G170" s="339" t="s">
        <v>669</v>
      </c>
    </row>
    <row r="171" spans="2:7" ht="15">
      <c r="B171" s="328"/>
      <c r="C171" s="171" t="s">
        <v>423</v>
      </c>
      <c r="D171" s="312"/>
      <c r="E171" s="314">
        <f t="shared" si="7"/>
        <v>0</v>
      </c>
      <c r="F171" s="314"/>
      <c r="G171" s="334"/>
    </row>
    <row r="172" spans="2:7" ht="15">
      <c r="B172" s="165"/>
      <c r="C172" s="170" t="s">
        <v>477</v>
      </c>
      <c r="D172" s="319">
        <v>974300</v>
      </c>
      <c r="E172" s="320">
        <f t="shared" si="7"/>
        <v>0.28960000000000002</v>
      </c>
      <c r="F172" s="320">
        <v>28.96</v>
      </c>
      <c r="G172" s="333" t="s">
        <v>479</v>
      </c>
    </row>
    <row r="173" spans="2:7" ht="15">
      <c r="B173" s="165"/>
      <c r="C173" s="171" t="s">
        <v>478</v>
      </c>
      <c r="D173" s="312"/>
      <c r="E173" s="314">
        <f t="shared" si="7"/>
        <v>0</v>
      </c>
      <c r="F173" s="314"/>
      <c r="G173" s="334"/>
    </row>
    <row r="174" spans="2:7" ht="15">
      <c r="B174" s="165"/>
      <c r="C174" s="170" t="s">
        <v>481</v>
      </c>
      <c r="D174" s="319">
        <v>470808</v>
      </c>
      <c r="E174" s="320">
        <f t="shared" si="7"/>
        <v>0.14000000000000001</v>
      </c>
      <c r="F174" s="320">
        <v>14</v>
      </c>
      <c r="G174" s="335" t="s">
        <v>229</v>
      </c>
    </row>
    <row r="175" spans="2:7" ht="15">
      <c r="B175" s="165"/>
      <c r="C175" s="171" t="s">
        <v>480</v>
      </c>
      <c r="D175" s="312"/>
      <c r="E175" s="314">
        <f t="shared" si="7"/>
        <v>0</v>
      </c>
      <c r="F175" s="314"/>
      <c r="G175" s="334"/>
    </row>
    <row r="176" spans="2:7" ht="15">
      <c r="B176" s="328"/>
      <c r="C176" s="170" t="s">
        <v>484</v>
      </c>
      <c r="D176" s="319">
        <v>122466</v>
      </c>
      <c r="E176" s="320">
        <f t="shared" si="7"/>
        <v>3.6400000000000002E-2</v>
      </c>
      <c r="F176" s="320">
        <v>3.64</v>
      </c>
      <c r="G176" s="333" t="s">
        <v>482</v>
      </c>
    </row>
    <row r="177" spans="2:7" ht="15">
      <c r="B177" s="328"/>
      <c r="C177" s="171" t="s">
        <v>483</v>
      </c>
      <c r="D177" s="312"/>
      <c r="E177" s="314">
        <f t="shared" si="7"/>
        <v>0</v>
      </c>
      <c r="F177" s="314"/>
      <c r="G177" s="334"/>
    </row>
    <row r="178" spans="2:7" ht="15">
      <c r="B178" s="328"/>
      <c r="C178" s="170" t="s">
        <v>487</v>
      </c>
      <c r="D178" s="319">
        <v>84205</v>
      </c>
      <c r="E178" s="320">
        <f t="shared" si="7"/>
        <v>2.5000000000000001E-2</v>
      </c>
      <c r="F178" s="320">
        <v>2.5</v>
      </c>
      <c r="G178" s="333" t="s">
        <v>485</v>
      </c>
    </row>
    <row r="179" spans="2:7" ht="15">
      <c r="B179" s="328"/>
      <c r="C179" s="171" t="s">
        <v>486</v>
      </c>
      <c r="D179" s="312"/>
      <c r="E179" s="314">
        <f t="shared" si="7"/>
        <v>0</v>
      </c>
      <c r="F179" s="314"/>
      <c r="G179" s="334"/>
    </row>
    <row r="180" spans="2:7" ht="15">
      <c r="B180" s="328"/>
      <c r="C180" s="170" t="s">
        <v>490</v>
      </c>
      <c r="D180" s="319">
        <v>65761</v>
      </c>
      <c r="E180" s="320">
        <f t="shared" si="7"/>
        <v>1.95E-2</v>
      </c>
      <c r="F180" s="320">
        <v>1.95</v>
      </c>
      <c r="G180" s="333" t="s">
        <v>488</v>
      </c>
    </row>
    <row r="181" spans="2:7" ht="15">
      <c r="B181" s="328"/>
      <c r="C181" s="171" t="s">
        <v>489</v>
      </c>
      <c r="D181" s="312"/>
      <c r="E181" s="314">
        <f t="shared" si="7"/>
        <v>0</v>
      </c>
      <c r="F181" s="314"/>
      <c r="G181" s="334"/>
    </row>
    <row r="182" spans="2:7" ht="15">
      <c r="B182" s="328"/>
      <c r="C182" s="170" t="s">
        <v>493</v>
      </c>
      <c r="D182" s="319">
        <v>61797</v>
      </c>
      <c r="E182" s="320">
        <f t="shared" si="7"/>
        <v>1.84E-2</v>
      </c>
      <c r="F182" s="320">
        <v>1.84</v>
      </c>
      <c r="G182" s="333" t="s">
        <v>491</v>
      </c>
    </row>
    <row r="183" spans="2:7" ht="15">
      <c r="B183" s="328"/>
      <c r="C183" s="171" t="s">
        <v>492</v>
      </c>
      <c r="D183" s="312"/>
      <c r="E183" s="314">
        <f t="shared" si="7"/>
        <v>0</v>
      </c>
      <c r="F183" s="314"/>
      <c r="G183" s="334"/>
    </row>
    <row r="184" spans="2:7" ht="15">
      <c r="B184" s="328"/>
      <c r="C184" s="170" t="s">
        <v>495</v>
      </c>
      <c r="D184" s="319">
        <v>54125</v>
      </c>
      <c r="E184" s="320">
        <f t="shared" si="7"/>
        <v>1.61E-2</v>
      </c>
      <c r="F184" s="320">
        <v>1.61</v>
      </c>
      <c r="G184" s="335" t="s">
        <v>229</v>
      </c>
    </row>
    <row r="185" spans="2:7" ht="15">
      <c r="B185" s="328"/>
      <c r="C185" s="171" t="s">
        <v>494</v>
      </c>
      <c r="D185" s="312"/>
      <c r="E185" s="314">
        <f t="shared" si="7"/>
        <v>0</v>
      </c>
      <c r="F185" s="314"/>
      <c r="G185" s="334"/>
    </row>
    <row r="186" spans="2:7" ht="15">
      <c r="B186" s="328"/>
      <c r="C186" s="170" t="s">
        <v>498</v>
      </c>
      <c r="D186" s="319">
        <v>41837</v>
      </c>
      <c r="E186" s="320">
        <f t="shared" si="7"/>
        <v>1.24E-2</v>
      </c>
      <c r="F186" s="320">
        <v>1.24</v>
      </c>
      <c r="G186" s="333" t="s">
        <v>496</v>
      </c>
    </row>
    <row r="187" spans="2:7" ht="15">
      <c r="B187" s="328"/>
      <c r="C187" s="171" t="s">
        <v>497</v>
      </c>
      <c r="D187" s="312"/>
      <c r="E187" s="314">
        <f t="shared" si="7"/>
        <v>0</v>
      </c>
      <c r="F187" s="314"/>
      <c r="G187" s="334"/>
    </row>
    <row r="188" spans="2:7" ht="15">
      <c r="B188" s="102"/>
      <c r="C188" s="170" t="s">
        <v>506</v>
      </c>
      <c r="D188" s="319">
        <v>33236</v>
      </c>
      <c r="E188" s="320">
        <f t="shared" si="7"/>
        <v>9.8999999999999991E-3</v>
      </c>
      <c r="F188" s="320">
        <v>0.99</v>
      </c>
      <c r="G188" s="333" t="s">
        <v>504</v>
      </c>
    </row>
    <row r="189" spans="2:7" ht="15">
      <c r="B189" s="102"/>
      <c r="C189" s="171" t="s">
        <v>505</v>
      </c>
      <c r="D189" s="312"/>
      <c r="E189" s="314">
        <f t="shared" si="7"/>
        <v>0</v>
      </c>
      <c r="F189" s="314"/>
      <c r="G189" s="334"/>
    </row>
    <row r="190" spans="2:7" ht="14" customHeight="1">
      <c r="B190" s="103"/>
      <c r="C190" s="170" t="s">
        <v>500</v>
      </c>
      <c r="D190" s="319">
        <v>31613</v>
      </c>
      <c r="E190" s="320">
        <f t="shared" si="7"/>
        <v>9.3999999999999986E-3</v>
      </c>
      <c r="F190" s="320">
        <v>0.94</v>
      </c>
      <c r="G190" s="335" t="s">
        <v>229</v>
      </c>
    </row>
    <row r="191" spans="2:7" ht="15">
      <c r="B191" s="102"/>
      <c r="C191" s="171" t="s">
        <v>499</v>
      </c>
      <c r="D191" s="312"/>
      <c r="E191" s="314">
        <f t="shared" si="7"/>
        <v>0</v>
      </c>
      <c r="F191" s="314"/>
      <c r="G191" s="334"/>
    </row>
    <row r="192" spans="2:7" ht="15">
      <c r="B192" s="102"/>
      <c r="C192" s="170" t="s">
        <v>503</v>
      </c>
      <c r="D192" s="319">
        <v>30665</v>
      </c>
      <c r="E192" s="320">
        <f t="shared" si="7"/>
        <v>9.1000000000000004E-3</v>
      </c>
      <c r="F192" s="320">
        <v>0.91</v>
      </c>
      <c r="G192" s="333" t="s">
        <v>501</v>
      </c>
    </row>
    <row r="193" spans="2:7" ht="15">
      <c r="B193" s="102"/>
      <c r="C193" s="171" t="s">
        <v>502</v>
      </c>
      <c r="D193" s="312"/>
      <c r="E193" s="314">
        <f t="shared" si="7"/>
        <v>0</v>
      </c>
      <c r="F193" s="314"/>
      <c r="G193" s="334"/>
    </row>
    <row r="194" spans="2:7" ht="15">
      <c r="B194" s="102"/>
      <c r="C194" s="170" t="s">
        <v>509</v>
      </c>
      <c r="D194" s="319">
        <v>9827</v>
      </c>
      <c r="E194" s="320">
        <f t="shared" si="7"/>
        <v>2.8999999999999998E-3</v>
      </c>
      <c r="F194" s="320">
        <v>0.28999999999999998</v>
      </c>
      <c r="G194" s="333" t="s">
        <v>507</v>
      </c>
    </row>
    <row r="195" spans="2:7" ht="15">
      <c r="B195" s="102"/>
      <c r="C195" s="171" t="s">
        <v>508</v>
      </c>
      <c r="D195" s="312"/>
      <c r="E195" s="314">
        <f t="shared" si="7"/>
        <v>0</v>
      </c>
      <c r="F195" s="314"/>
      <c r="G195" s="334"/>
    </row>
    <row r="196" spans="2:7" ht="15">
      <c r="B196" s="102"/>
      <c r="C196" s="170" t="s">
        <v>512</v>
      </c>
      <c r="D196" s="319">
        <v>8081</v>
      </c>
      <c r="E196" s="320">
        <f t="shared" si="7"/>
        <v>2.3999999999999998E-3</v>
      </c>
      <c r="F196" s="320">
        <v>0.24</v>
      </c>
      <c r="G196" s="333" t="s">
        <v>510</v>
      </c>
    </row>
    <row r="197" spans="2:7" ht="15">
      <c r="B197" s="102"/>
      <c r="C197" s="171" t="s">
        <v>511</v>
      </c>
      <c r="D197" s="312"/>
      <c r="E197" s="314">
        <f t="shared" si="7"/>
        <v>0</v>
      </c>
      <c r="F197" s="314"/>
      <c r="G197" s="334"/>
    </row>
    <row r="198" spans="2:7" ht="15">
      <c r="B198" s="102"/>
      <c r="C198" s="170" t="s">
        <v>516</v>
      </c>
      <c r="D198" s="319">
        <v>7021</v>
      </c>
      <c r="E198" s="320">
        <f t="shared" si="7"/>
        <v>2.0999999999999999E-3</v>
      </c>
      <c r="F198" s="320">
        <v>0.21</v>
      </c>
      <c r="G198" s="335" t="s">
        <v>229</v>
      </c>
    </row>
    <row r="199" spans="2:7" ht="15">
      <c r="B199" s="328"/>
      <c r="C199" s="171" t="s">
        <v>515</v>
      </c>
      <c r="D199" s="312"/>
      <c r="E199" s="314">
        <f t="shared" si="7"/>
        <v>0</v>
      </c>
      <c r="F199" s="314"/>
      <c r="G199" s="334"/>
    </row>
    <row r="200" spans="2:7" ht="15">
      <c r="B200" s="328"/>
      <c r="C200" s="170" t="s">
        <v>514</v>
      </c>
      <c r="D200" s="319">
        <v>6989</v>
      </c>
      <c r="E200" s="320">
        <f t="shared" si="7"/>
        <v>2.0999999999999999E-3</v>
      </c>
      <c r="F200" s="320">
        <v>0.21</v>
      </c>
      <c r="G200" s="335" t="s">
        <v>229</v>
      </c>
    </row>
    <row r="201" spans="2:7" ht="17" customHeight="1">
      <c r="B201" s="328"/>
      <c r="C201" s="171" t="s">
        <v>513</v>
      </c>
      <c r="D201" s="312"/>
      <c r="E201" s="314">
        <f t="shared" si="7"/>
        <v>0</v>
      </c>
      <c r="F201" s="314"/>
      <c r="G201" s="334"/>
    </row>
    <row r="202" spans="2:7" ht="15">
      <c r="B202" s="328"/>
      <c r="C202" s="170" t="s">
        <v>519</v>
      </c>
      <c r="D202" s="319">
        <v>6340</v>
      </c>
      <c r="E202" s="320">
        <f t="shared" si="7"/>
        <v>1.9E-3</v>
      </c>
      <c r="F202" s="320">
        <v>0.19</v>
      </c>
      <c r="G202" s="333" t="s">
        <v>517</v>
      </c>
    </row>
    <row r="203" spans="2:7" ht="17" customHeight="1">
      <c r="B203" s="102"/>
      <c r="C203" s="171" t="s">
        <v>518</v>
      </c>
      <c r="D203" s="312"/>
      <c r="E203" s="314">
        <f t="shared" si="7"/>
        <v>0</v>
      </c>
      <c r="F203" s="314"/>
      <c r="G203" s="334"/>
    </row>
    <row r="204" spans="2:7" ht="15">
      <c r="B204" s="103"/>
      <c r="C204" s="170" t="s">
        <v>521</v>
      </c>
      <c r="D204" s="319">
        <v>5633</v>
      </c>
      <c r="E204" s="320">
        <f t="shared" si="7"/>
        <v>1.7000000000000001E-3</v>
      </c>
      <c r="F204" s="320">
        <v>0.17</v>
      </c>
      <c r="G204" s="333" t="s">
        <v>420</v>
      </c>
    </row>
    <row r="205" spans="2:7" ht="17" customHeight="1" thickBot="1">
      <c r="B205" s="103"/>
      <c r="C205" s="170" t="s">
        <v>520</v>
      </c>
      <c r="D205" s="311"/>
      <c r="E205" s="313">
        <f t="shared" si="7"/>
        <v>0</v>
      </c>
      <c r="F205" s="313"/>
      <c r="G205" s="339"/>
    </row>
    <row r="206" spans="2:7" ht="16" thickBot="1">
      <c r="B206" s="103"/>
      <c r="C206" s="172" t="s">
        <v>12</v>
      </c>
      <c r="D206" s="173">
        <f>SUM(D170:D204)</f>
        <v>3364084</v>
      </c>
      <c r="E206" s="174"/>
      <c r="F206" s="174"/>
      <c r="G206" s="175"/>
    </row>
    <row r="207" spans="2:7" ht="17" customHeight="1">
      <c r="B207" s="103"/>
      <c r="C207" s="102"/>
      <c r="D207" s="105"/>
      <c r="E207" s="115"/>
      <c r="F207" s="115"/>
      <c r="G207" s="102"/>
    </row>
    <row r="208" spans="2:7" ht="15" thickBot="1">
      <c r="B208" s="104" t="s">
        <v>421</v>
      </c>
      <c r="C208" s="102"/>
      <c r="D208" s="105"/>
      <c r="E208" s="115"/>
      <c r="F208" s="115"/>
      <c r="G208" s="102"/>
    </row>
    <row r="209" spans="1:7" ht="17" customHeight="1">
      <c r="B209" s="103"/>
      <c r="C209" s="160" t="s">
        <v>46</v>
      </c>
      <c r="D209" s="161">
        <v>6910491</v>
      </c>
      <c r="E209" s="120"/>
      <c r="F209" s="115"/>
      <c r="G209" s="102"/>
    </row>
    <row r="210" spans="1:7" ht="15">
      <c r="B210" s="103"/>
      <c r="C210" s="162" t="s">
        <v>416</v>
      </c>
      <c r="D210" s="163"/>
      <c r="E210" s="120"/>
      <c r="F210" s="115"/>
      <c r="G210" s="102"/>
    </row>
    <row r="211" spans="1:7" ht="15">
      <c r="B211" s="103"/>
      <c r="C211" s="162" t="s">
        <v>48</v>
      </c>
      <c r="D211" s="163">
        <v>3334169</v>
      </c>
      <c r="E211" s="120"/>
      <c r="F211" s="115"/>
      <c r="G211" s="102"/>
    </row>
    <row r="212" spans="1:7" ht="15">
      <c r="B212" s="103"/>
      <c r="C212" s="162" t="s">
        <v>417</v>
      </c>
      <c r="D212" s="182" t="s">
        <v>536</v>
      </c>
      <c r="E212" s="120"/>
      <c r="F212" s="115"/>
      <c r="G212" s="102"/>
    </row>
    <row r="213" spans="1:7" ht="15">
      <c r="B213" s="103"/>
      <c r="C213" s="162" t="s">
        <v>8</v>
      </c>
      <c r="D213" s="163">
        <v>3229329</v>
      </c>
      <c r="E213" s="120"/>
      <c r="F213" s="115"/>
      <c r="G213" s="102"/>
    </row>
    <row r="214" spans="1:7" ht="16" thickBot="1">
      <c r="B214" s="103"/>
      <c r="C214" s="164" t="s">
        <v>418</v>
      </c>
      <c r="D214" s="183" t="s">
        <v>537</v>
      </c>
      <c r="E214" s="120"/>
      <c r="F214" s="115"/>
      <c r="G214" s="102"/>
    </row>
    <row r="215" spans="1:7" ht="15" thickBot="1">
      <c r="B215" s="103"/>
      <c r="C215" s="102"/>
      <c r="D215" s="105"/>
      <c r="E215" s="115"/>
      <c r="F215" s="115"/>
      <c r="G215" s="102"/>
    </row>
    <row r="216" spans="1:7" ht="16" thickBot="1">
      <c r="B216" s="103"/>
      <c r="C216" s="169" t="s">
        <v>7</v>
      </c>
      <c r="D216" s="168" t="s">
        <v>8</v>
      </c>
      <c r="E216" s="176" t="s">
        <v>9</v>
      </c>
      <c r="G216" s="102"/>
    </row>
    <row r="217" spans="1:7" ht="16" thickTop="1">
      <c r="B217" s="103"/>
      <c r="C217" s="170" t="s">
        <v>422</v>
      </c>
      <c r="D217" s="311">
        <v>1698136</v>
      </c>
      <c r="E217" s="341">
        <f t="shared" ref="E217:E220" si="8">F217/100</f>
        <v>0.52579999999999993</v>
      </c>
      <c r="F217" s="342">
        <v>52.58</v>
      </c>
      <c r="G217" s="338"/>
    </row>
    <row r="218" spans="1:7" ht="15">
      <c r="B218" s="103"/>
      <c r="C218" s="171" t="s">
        <v>423</v>
      </c>
      <c r="D218" s="312"/>
      <c r="E218" s="344">
        <f t="shared" si="8"/>
        <v>0</v>
      </c>
      <c r="F218" s="343"/>
      <c r="G218" s="338"/>
    </row>
    <row r="219" spans="1:7" ht="15">
      <c r="B219" s="103"/>
      <c r="C219" s="170" t="s">
        <v>522</v>
      </c>
      <c r="D219" s="319">
        <v>1531193</v>
      </c>
      <c r="E219" s="340">
        <f t="shared" si="8"/>
        <v>0.47420000000000001</v>
      </c>
      <c r="F219" s="336">
        <v>47.42</v>
      </c>
      <c r="G219" s="338"/>
    </row>
    <row r="220" spans="1:7" ht="16" thickBot="1">
      <c r="B220" s="103"/>
      <c r="C220" s="170" t="s">
        <v>523</v>
      </c>
      <c r="D220" s="311"/>
      <c r="E220" s="341">
        <f t="shared" si="8"/>
        <v>0</v>
      </c>
      <c r="F220" s="337"/>
      <c r="G220" s="338"/>
    </row>
    <row r="221" spans="1:7" ht="17" thickTop="1" thickBot="1">
      <c r="B221" s="103"/>
      <c r="C221" s="172" t="s">
        <v>12</v>
      </c>
      <c r="D221" s="173">
        <v>3229329</v>
      </c>
      <c r="E221" s="177"/>
      <c r="F221" s="116"/>
      <c r="G221" s="102"/>
    </row>
    <row r="224" spans="1:7" ht="16">
      <c r="A224" s="332" t="s">
        <v>659</v>
      </c>
      <c r="B224" s="332"/>
      <c r="C224" s="332"/>
      <c r="D224" s="332"/>
      <c r="E224" s="115"/>
      <c r="F224" s="115"/>
      <c r="G224" s="261"/>
    </row>
    <row r="225" spans="2:8" ht="14">
      <c r="B225" s="261"/>
      <c r="C225" s="261"/>
      <c r="D225" s="105"/>
      <c r="E225" s="115"/>
      <c r="F225" s="115"/>
      <c r="G225" s="261"/>
    </row>
    <row r="226" spans="2:8" ht="15" thickBot="1">
      <c r="B226" s="305" t="s">
        <v>660</v>
      </c>
      <c r="C226" s="305"/>
      <c r="D226" s="305"/>
      <c r="E226" s="115"/>
      <c r="F226" s="115"/>
      <c r="G226" s="261"/>
    </row>
    <row r="227" spans="2:8" ht="15">
      <c r="B227" s="261"/>
      <c r="C227" s="160" t="s">
        <v>46</v>
      </c>
      <c r="D227" s="161">
        <v>6860588</v>
      </c>
      <c r="E227" s="120"/>
      <c r="F227" s="115"/>
      <c r="G227" s="261"/>
    </row>
    <row r="228" spans="2:8" ht="15">
      <c r="B228" s="261"/>
      <c r="C228" s="162" t="s">
        <v>416</v>
      </c>
      <c r="D228" s="163"/>
      <c r="E228" s="120"/>
      <c r="F228" s="115"/>
      <c r="G228" s="261"/>
    </row>
    <row r="229" spans="2:8" ht="15">
      <c r="B229" s="261"/>
      <c r="C229" s="287" t="s">
        <v>720</v>
      </c>
      <c r="D229" s="163">
        <v>3943004</v>
      </c>
      <c r="E229" s="120"/>
      <c r="F229" s="115"/>
      <c r="G229" s="261"/>
    </row>
    <row r="230" spans="2:8" ht="15">
      <c r="B230" s="261"/>
      <c r="C230" s="287" t="s">
        <v>719</v>
      </c>
      <c r="D230" s="288">
        <f>D229/D227</f>
        <v>0.57473266139870227</v>
      </c>
      <c r="E230" s="120"/>
      <c r="F230" s="115"/>
      <c r="G230" s="261"/>
    </row>
    <row r="231" spans="2:8" ht="15">
      <c r="B231" s="261"/>
      <c r="C231" s="162" t="s">
        <v>8</v>
      </c>
      <c r="D231" s="163">
        <f>D229-119925</f>
        <v>3823079</v>
      </c>
      <c r="E231" s="120"/>
      <c r="F231" s="115"/>
      <c r="G231" s="261"/>
    </row>
    <row r="232" spans="2:8" ht="16" thickBot="1">
      <c r="B232" s="261"/>
      <c r="C232" s="164" t="s">
        <v>418</v>
      </c>
      <c r="D232" s="286">
        <f>D231/D229</f>
        <v>0.96958537196513117</v>
      </c>
      <c r="E232" s="120"/>
      <c r="F232" s="115"/>
      <c r="G232" s="261"/>
    </row>
    <row r="233" spans="2:8" ht="15" thickBot="1">
      <c r="B233" s="261"/>
      <c r="C233" s="261"/>
      <c r="D233" s="105"/>
      <c r="E233" s="115"/>
      <c r="F233" s="115"/>
      <c r="G233" s="261"/>
    </row>
    <row r="234" spans="2:8" ht="16" thickBot="1">
      <c r="B234" s="261"/>
      <c r="C234" s="169" t="s">
        <v>424</v>
      </c>
      <c r="D234" s="168" t="s">
        <v>8</v>
      </c>
      <c r="E234" s="166" t="s">
        <v>9</v>
      </c>
      <c r="F234" s="145"/>
      <c r="G234" s="270" t="s">
        <v>419</v>
      </c>
      <c r="H234" s="273" t="s">
        <v>662</v>
      </c>
    </row>
    <row r="235" spans="2:8" ht="15">
      <c r="B235" s="328"/>
      <c r="C235" s="170" t="s">
        <v>664</v>
      </c>
      <c r="D235" s="311">
        <v>973754</v>
      </c>
      <c r="E235" s="313">
        <v>0.25440000000000002</v>
      </c>
      <c r="F235" s="313"/>
      <c r="G235" s="331" t="s">
        <v>666</v>
      </c>
      <c r="H235" s="323">
        <v>7770</v>
      </c>
    </row>
    <row r="236" spans="2:8" ht="15">
      <c r="B236" s="328"/>
      <c r="C236" s="171" t="s">
        <v>665</v>
      </c>
      <c r="D236" s="312"/>
      <c r="E236" s="314"/>
      <c r="F236" s="314"/>
      <c r="G236" s="327"/>
      <c r="H236" s="324"/>
    </row>
    <row r="237" spans="2:8" ht="15">
      <c r="B237" s="262"/>
      <c r="C237" s="170" t="s">
        <v>667</v>
      </c>
      <c r="D237" s="319">
        <v>840635</v>
      </c>
      <c r="E237" s="320">
        <v>0.21959999999999999</v>
      </c>
      <c r="F237" s="320"/>
      <c r="G237" s="326" t="s">
        <v>669</v>
      </c>
      <c r="H237" s="325">
        <v>8129</v>
      </c>
    </row>
    <row r="238" spans="2:8" ht="15">
      <c r="B238" s="262"/>
      <c r="C238" s="171" t="s">
        <v>668</v>
      </c>
      <c r="D238" s="312"/>
      <c r="E238" s="314"/>
      <c r="F238" s="314"/>
      <c r="G238" s="327"/>
      <c r="H238" s="324"/>
    </row>
    <row r="239" spans="2:8" ht="15">
      <c r="B239" s="262"/>
      <c r="C239" s="170" t="s">
        <v>506</v>
      </c>
      <c r="D239" s="319">
        <v>573016</v>
      </c>
      <c r="E239" s="320">
        <v>0.1497</v>
      </c>
      <c r="F239" s="320"/>
      <c r="G239" s="326" t="s">
        <v>671</v>
      </c>
      <c r="H239" s="325">
        <v>3963</v>
      </c>
    </row>
    <row r="240" spans="2:8" ht="15">
      <c r="B240" s="262"/>
      <c r="C240" s="171" t="s">
        <v>670</v>
      </c>
      <c r="D240" s="312"/>
      <c r="E240" s="314"/>
      <c r="F240" s="314"/>
      <c r="G240" s="327"/>
      <c r="H240" s="324"/>
    </row>
    <row r="241" spans="2:8" ht="15">
      <c r="B241" s="328"/>
      <c r="C241" s="170" t="s">
        <v>672</v>
      </c>
      <c r="D241" s="319">
        <v>427660</v>
      </c>
      <c r="E241" s="320">
        <v>0.11169999999999999</v>
      </c>
      <c r="F241" s="320"/>
      <c r="G241" s="326" t="s">
        <v>666</v>
      </c>
      <c r="H241" s="325">
        <v>2710</v>
      </c>
    </row>
    <row r="242" spans="2:8" ht="15">
      <c r="B242" s="328"/>
      <c r="C242" s="171" t="s">
        <v>673</v>
      </c>
      <c r="D242" s="312"/>
      <c r="E242" s="314"/>
      <c r="F242" s="314"/>
      <c r="G242" s="327"/>
      <c r="H242" s="324"/>
    </row>
    <row r="243" spans="2:8" ht="15">
      <c r="B243" s="328"/>
      <c r="C243" s="170" t="s">
        <v>674</v>
      </c>
      <c r="D243" s="319">
        <v>253726</v>
      </c>
      <c r="E243" s="320">
        <v>6.6299999999999998E-2</v>
      </c>
      <c r="F243" s="320"/>
      <c r="G243" s="326" t="s">
        <v>666</v>
      </c>
      <c r="H243" s="325">
        <v>3369</v>
      </c>
    </row>
    <row r="244" spans="2:8" ht="15">
      <c r="B244" s="328"/>
      <c r="C244" s="171" t="s">
        <v>675</v>
      </c>
      <c r="D244" s="312"/>
      <c r="E244" s="314"/>
      <c r="F244" s="314"/>
      <c r="G244" s="327"/>
      <c r="H244" s="324"/>
    </row>
    <row r="245" spans="2:8" ht="15">
      <c r="B245" s="328"/>
      <c r="C245" s="170" t="s">
        <v>676</v>
      </c>
      <c r="D245" s="319">
        <v>224734</v>
      </c>
      <c r="E245" s="320">
        <v>5.8700000000000002E-2</v>
      </c>
      <c r="F245" s="320"/>
      <c r="G245" s="326" t="s">
        <v>637</v>
      </c>
      <c r="H245" s="325">
        <v>1482</v>
      </c>
    </row>
    <row r="246" spans="2:8" ht="15">
      <c r="B246" s="328"/>
      <c r="C246" s="171" t="s">
        <v>677</v>
      </c>
      <c r="D246" s="312"/>
      <c r="E246" s="314"/>
      <c r="F246" s="314"/>
      <c r="G246" s="327"/>
      <c r="H246" s="324"/>
    </row>
    <row r="247" spans="2:8" ht="15">
      <c r="B247" s="328"/>
      <c r="C247" s="170" t="s">
        <v>522</v>
      </c>
      <c r="D247" s="319">
        <v>125531</v>
      </c>
      <c r="E247" s="320">
        <v>3.2800000000000003E-2</v>
      </c>
      <c r="F247" s="320"/>
      <c r="G247" s="326" t="s">
        <v>679</v>
      </c>
      <c r="H247" s="325">
        <v>1188</v>
      </c>
    </row>
    <row r="248" spans="2:8" ht="15">
      <c r="B248" s="328"/>
      <c r="C248" s="171" t="s">
        <v>678</v>
      </c>
      <c r="D248" s="312"/>
      <c r="E248" s="314"/>
      <c r="F248" s="314"/>
      <c r="G248" s="327"/>
      <c r="H248" s="324"/>
    </row>
    <row r="249" spans="2:8" ht="15">
      <c r="B249" s="328"/>
      <c r="C249" s="170" t="s">
        <v>680</v>
      </c>
      <c r="D249" s="319">
        <v>69372</v>
      </c>
      <c r="E249" s="320">
        <v>1.8100000000000002E-2</v>
      </c>
      <c r="F249" s="320"/>
      <c r="G249" s="326" t="s">
        <v>682</v>
      </c>
      <c r="H249" s="325">
        <v>731</v>
      </c>
    </row>
    <row r="250" spans="2:8" ht="15">
      <c r="B250" s="328"/>
      <c r="C250" s="171" t="s">
        <v>681</v>
      </c>
      <c r="D250" s="312"/>
      <c r="E250" s="314"/>
      <c r="F250" s="314"/>
      <c r="G250" s="327"/>
      <c r="H250" s="324"/>
    </row>
    <row r="251" spans="2:8" ht="15">
      <c r="B251" s="328"/>
      <c r="C251" s="170" t="s">
        <v>683</v>
      </c>
      <c r="D251" s="319">
        <v>27928</v>
      </c>
      <c r="E251" s="320">
        <v>7.3000000000000001E-3</v>
      </c>
      <c r="F251" s="320"/>
      <c r="G251" s="326" t="s">
        <v>685</v>
      </c>
      <c r="H251" s="325">
        <v>565</v>
      </c>
    </row>
    <row r="252" spans="2:8" ht="15">
      <c r="B252" s="328"/>
      <c r="C252" s="171" t="s">
        <v>684</v>
      </c>
      <c r="D252" s="312"/>
      <c r="E252" s="314"/>
      <c r="F252" s="314"/>
      <c r="G252" s="327"/>
      <c r="H252" s="324"/>
    </row>
    <row r="253" spans="2:8" ht="15">
      <c r="B253" s="261"/>
      <c r="C253" s="170" t="s">
        <v>686</v>
      </c>
      <c r="D253" s="319">
        <v>18213</v>
      </c>
      <c r="E253" s="320">
        <v>4.7999999999999996E-3</v>
      </c>
      <c r="F253" s="320"/>
      <c r="G253" s="326" t="s">
        <v>688</v>
      </c>
      <c r="H253" s="325">
        <v>366</v>
      </c>
    </row>
    <row r="254" spans="2:8" ht="15">
      <c r="B254" s="261"/>
      <c r="C254" s="171" t="s">
        <v>687</v>
      </c>
      <c r="D254" s="312"/>
      <c r="E254" s="314"/>
      <c r="F254" s="314"/>
      <c r="G254" s="327"/>
      <c r="H254" s="324"/>
    </row>
    <row r="255" spans="2:8" ht="15">
      <c r="B255" s="103"/>
      <c r="C255" s="170" t="s">
        <v>689</v>
      </c>
      <c r="D255" s="319">
        <v>14974</v>
      </c>
      <c r="E255" s="320">
        <v>3.8999999999999998E-3</v>
      </c>
      <c r="F255" s="320"/>
      <c r="G255" s="326" t="s">
        <v>691</v>
      </c>
      <c r="H255" s="325">
        <v>248</v>
      </c>
    </row>
    <row r="256" spans="2:8" ht="15">
      <c r="B256" s="261"/>
      <c r="C256" s="171" t="s">
        <v>690</v>
      </c>
      <c r="D256" s="312"/>
      <c r="E256" s="314"/>
      <c r="F256" s="314"/>
      <c r="G256" s="327"/>
      <c r="H256" s="324"/>
    </row>
    <row r="257" spans="2:8" ht="15">
      <c r="B257" s="261"/>
      <c r="C257" s="170" t="s">
        <v>692</v>
      </c>
      <c r="D257" s="319">
        <v>10286</v>
      </c>
      <c r="E257" s="320">
        <v>2.7000000000000001E-3</v>
      </c>
      <c r="F257" s="320"/>
      <c r="G257" s="326" t="s">
        <v>666</v>
      </c>
      <c r="H257" s="325">
        <v>368</v>
      </c>
    </row>
    <row r="258" spans="2:8" ht="15">
      <c r="B258" s="261"/>
      <c r="C258" s="171" t="s">
        <v>693</v>
      </c>
      <c r="D258" s="312"/>
      <c r="E258" s="314"/>
      <c r="F258" s="314"/>
      <c r="G258" s="327"/>
      <c r="H258" s="324"/>
    </row>
    <row r="259" spans="2:8" ht="15">
      <c r="B259" s="261"/>
      <c r="C259" s="170" t="s">
        <v>694</v>
      </c>
      <c r="D259" s="319">
        <v>10103</v>
      </c>
      <c r="E259" s="320">
        <v>2.5999999999999999E-3</v>
      </c>
      <c r="F259" s="320"/>
      <c r="G259" s="326" t="s">
        <v>666</v>
      </c>
      <c r="H259" s="325">
        <v>316</v>
      </c>
    </row>
    <row r="260" spans="2:8" ht="15">
      <c r="B260" s="261"/>
      <c r="C260" s="171" t="s">
        <v>695</v>
      </c>
      <c r="D260" s="312"/>
      <c r="E260" s="314"/>
      <c r="F260" s="314"/>
      <c r="G260" s="327"/>
      <c r="H260" s="324"/>
    </row>
    <row r="261" spans="2:8" ht="15">
      <c r="B261" s="261"/>
      <c r="C261" s="170" t="s">
        <v>696</v>
      </c>
      <c r="D261" s="319">
        <v>9513</v>
      </c>
      <c r="E261" s="320">
        <v>2.5000000000000001E-3</v>
      </c>
      <c r="F261" s="320"/>
      <c r="G261" s="326" t="s">
        <v>698</v>
      </c>
      <c r="H261" s="325">
        <v>303</v>
      </c>
    </row>
    <row r="262" spans="2:8" ht="15">
      <c r="B262" s="261"/>
      <c r="C262" s="171" t="s">
        <v>697</v>
      </c>
      <c r="D262" s="312"/>
      <c r="E262" s="314"/>
      <c r="F262" s="314"/>
      <c r="G262" s="327"/>
      <c r="H262" s="324"/>
    </row>
    <row r="263" spans="2:8" ht="15">
      <c r="B263" s="261"/>
      <c r="C263" s="170" t="s">
        <v>699</v>
      </c>
      <c r="D263" s="319">
        <v>6855</v>
      </c>
      <c r="E263" s="320">
        <v>1.8E-3</v>
      </c>
      <c r="F263" s="320"/>
      <c r="G263" s="326" t="s">
        <v>701</v>
      </c>
      <c r="H263" s="325">
        <v>333</v>
      </c>
    </row>
    <row r="264" spans="2:8" ht="15">
      <c r="B264" s="328"/>
      <c r="C264" s="171" t="s">
        <v>700</v>
      </c>
      <c r="D264" s="312"/>
      <c r="E264" s="314"/>
      <c r="F264" s="314"/>
      <c r="G264" s="327"/>
      <c r="H264" s="324"/>
    </row>
    <row r="265" spans="2:8" ht="15">
      <c r="B265" s="328"/>
      <c r="C265" s="170" t="s">
        <v>702</v>
      </c>
      <c r="D265" s="319">
        <v>6089</v>
      </c>
      <c r="E265" s="320">
        <v>1.6000000000000001E-3</v>
      </c>
      <c r="F265" s="320"/>
      <c r="G265" s="326" t="s">
        <v>704</v>
      </c>
      <c r="H265" s="325">
        <v>322</v>
      </c>
    </row>
    <row r="266" spans="2:8" ht="15">
      <c r="B266" s="328"/>
      <c r="C266" s="171" t="s">
        <v>703</v>
      </c>
      <c r="D266" s="312"/>
      <c r="E266" s="314"/>
      <c r="F266" s="314"/>
      <c r="G266" s="327"/>
      <c r="H266" s="324"/>
    </row>
    <row r="267" spans="2:8" ht="15">
      <c r="B267" s="328"/>
      <c r="C267" s="170" t="s">
        <v>705</v>
      </c>
      <c r="D267" s="329">
        <v>5212</v>
      </c>
      <c r="E267" s="320">
        <v>1.4E-3</v>
      </c>
      <c r="F267" s="263"/>
      <c r="G267" s="326" t="s">
        <v>666</v>
      </c>
      <c r="H267" s="351">
        <v>298</v>
      </c>
    </row>
    <row r="268" spans="2:8" ht="15">
      <c r="B268" s="265"/>
      <c r="C268" s="170" t="s">
        <v>706</v>
      </c>
      <c r="D268" s="330"/>
      <c r="E268" s="313"/>
      <c r="F268" s="267"/>
      <c r="G268" s="331"/>
      <c r="H268" s="352"/>
    </row>
    <row r="269" spans="2:8" ht="15">
      <c r="B269" s="265"/>
      <c r="C269" s="269" t="s">
        <v>707</v>
      </c>
      <c r="D269" s="349">
        <v>4362</v>
      </c>
      <c r="E269" s="320">
        <v>1.1000000000000001E-3</v>
      </c>
      <c r="F269" s="263"/>
      <c r="G269" s="326" t="s">
        <v>666</v>
      </c>
      <c r="H269" s="325">
        <v>251</v>
      </c>
    </row>
    <row r="270" spans="2:8" ht="15">
      <c r="B270" s="265"/>
      <c r="C270" s="171" t="s">
        <v>708</v>
      </c>
      <c r="D270" s="350"/>
      <c r="E270" s="314"/>
      <c r="F270" s="264"/>
      <c r="G270" s="327"/>
      <c r="H270" s="324"/>
    </row>
    <row r="271" spans="2:8" ht="15">
      <c r="B271" s="265"/>
      <c r="C271" s="170" t="s">
        <v>709</v>
      </c>
      <c r="D271" s="349">
        <v>4196</v>
      </c>
      <c r="E271" s="320">
        <v>1.1000000000000001E-3</v>
      </c>
      <c r="F271" s="267"/>
      <c r="G271" s="326" t="s">
        <v>666</v>
      </c>
      <c r="H271" s="325">
        <v>299</v>
      </c>
    </row>
    <row r="272" spans="2:8" ht="15">
      <c r="B272" s="265"/>
      <c r="C272" s="170" t="s">
        <v>710</v>
      </c>
      <c r="D272" s="350"/>
      <c r="E272" s="314"/>
      <c r="F272" s="267"/>
      <c r="G272" s="327"/>
      <c r="H272" s="324"/>
    </row>
    <row r="273" spans="2:8" ht="15">
      <c r="B273" s="265"/>
      <c r="C273" s="269" t="s">
        <v>711</v>
      </c>
      <c r="D273" s="349">
        <v>4182</v>
      </c>
      <c r="E273" s="320">
        <v>1.1000000000000001E-3</v>
      </c>
      <c r="F273" s="263"/>
      <c r="G273" s="326" t="s">
        <v>666</v>
      </c>
      <c r="H273" s="325">
        <v>201</v>
      </c>
    </row>
    <row r="274" spans="2:8" ht="15">
      <c r="B274" s="265"/>
      <c r="C274" s="171" t="s">
        <v>712</v>
      </c>
      <c r="D274" s="350"/>
      <c r="E274" s="314"/>
      <c r="F274" s="264"/>
      <c r="G274" s="327"/>
      <c r="H274" s="324"/>
    </row>
    <row r="275" spans="2:8" ht="15">
      <c r="B275" s="103"/>
      <c r="C275" s="269" t="s">
        <v>713</v>
      </c>
      <c r="D275" s="349">
        <v>3215</v>
      </c>
      <c r="E275" s="320">
        <v>8.0000000000000004E-4</v>
      </c>
      <c r="F275" s="320"/>
      <c r="G275" s="326" t="s">
        <v>666</v>
      </c>
      <c r="H275" s="325">
        <v>194</v>
      </c>
    </row>
    <row r="276" spans="2:8" ht="15">
      <c r="B276" s="103"/>
      <c r="C276" s="171" t="s">
        <v>714</v>
      </c>
      <c r="D276" s="350"/>
      <c r="E276" s="314"/>
      <c r="F276" s="314"/>
      <c r="G276" s="327"/>
      <c r="H276" s="324"/>
    </row>
    <row r="277" spans="2:8" ht="16" thickBot="1">
      <c r="B277" s="103"/>
      <c r="C277" s="276" t="s">
        <v>663</v>
      </c>
      <c r="D277" s="266">
        <v>214094</v>
      </c>
      <c r="E277" s="267">
        <v>5.5899999999999998E-2</v>
      </c>
      <c r="F277" s="313"/>
      <c r="G277" s="271"/>
      <c r="H277" s="274"/>
    </row>
    <row r="278" spans="2:8" ht="16" thickBot="1">
      <c r="B278" s="103"/>
      <c r="C278" s="172" t="s">
        <v>12</v>
      </c>
      <c r="D278" s="173">
        <f>SUM(D235:D277)</f>
        <v>3827650</v>
      </c>
      <c r="E278" s="174"/>
      <c r="F278" s="174"/>
      <c r="G278" s="272"/>
      <c r="H278" s="275">
        <f>SUM(H235:H275)</f>
        <v>33406</v>
      </c>
    </row>
    <row r="279" spans="2:8" ht="14">
      <c r="B279" s="103"/>
      <c r="C279" s="261"/>
      <c r="D279" s="105"/>
      <c r="E279" s="115"/>
      <c r="F279" s="115"/>
      <c r="G279" s="261"/>
    </row>
    <row r="280" spans="2:8" ht="15" thickBot="1">
      <c r="B280" s="104" t="s">
        <v>661</v>
      </c>
      <c r="C280" s="261"/>
      <c r="D280" s="105"/>
      <c r="E280" s="115"/>
      <c r="F280" s="115"/>
      <c r="G280" s="261"/>
    </row>
    <row r="281" spans="2:8" ht="15">
      <c r="B281" s="103"/>
      <c r="C281" s="160" t="s">
        <v>46</v>
      </c>
      <c r="D281" s="161">
        <v>6859390</v>
      </c>
      <c r="E281" s="120"/>
      <c r="F281" s="115"/>
      <c r="G281" s="261"/>
    </row>
    <row r="282" spans="2:8" ht="15">
      <c r="B282" s="103"/>
      <c r="C282" s="162" t="s">
        <v>416</v>
      </c>
      <c r="D282" s="163"/>
      <c r="E282" s="120"/>
      <c r="F282" s="115"/>
      <c r="G282" s="261"/>
    </row>
    <row r="283" spans="2:8" ht="15">
      <c r="B283" s="103"/>
      <c r="C283" s="162" t="s">
        <v>48</v>
      </c>
      <c r="D283" s="163">
        <v>3540829</v>
      </c>
      <c r="E283" s="120"/>
      <c r="F283" s="115"/>
      <c r="G283" s="261"/>
    </row>
    <row r="284" spans="2:8" ht="15">
      <c r="B284" s="103"/>
      <c r="C284" s="287" t="s">
        <v>719</v>
      </c>
      <c r="D284" s="288">
        <f>D283/D281</f>
        <v>0.51620173222400245</v>
      </c>
      <c r="E284" s="120"/>
      <c r="F284" s="115"/>
      <c r="G284" s="261"/>
    </row>
    <row r="285" spans="2:8" ht="15">
      <c r="B285" s="103"/>
      <c r="C285" s="162" t="s">
        <v>8</v>
      </c>
      <c r="D285" s="163">
        <v>3479793</v>
      </c>
      <c r="E285" s="120"/>
      <c r="F285" s="115"/>
      <c r="G285" s="261"/>
    </row>
    <row r="286" spans="2:8" ht="16" thickBot="1">
      <c r="B286" s="103"/>
      <c r="C286" s="164" t="s">
        <v>418</v>
      </c>
      <c r="D286" s="286">
        <v>0.98280000000000001</v>
      </c>
      <c r="E286" s="120"/>
      <c r="F286" s="115"/>
      <c r="G286" s="261"/>
    </row>
    <row r="287" spans="2:8" ht="15" thickBot="1">
      <c r="B287" s="103"/>
      <c r="C287" s="261"/>
      <c r="D287" s="105"/>
      <c r="E287" s="115"/>
      <c r="F287" s="115"/>
      <c r="G287" s="261"/>
    </row>
    <row r="288" spans="2:8" ht="16" thickBot="1">
      <c r="B288" s="103"/>
      <c r="C288" s="169" t="s">
        <v>7</v>
      </c>
      <c r="D288" s="168" t="s">
        <v>716</v>
      </c>
      <c r="E288" s="280" t="s">
        <v>717</v>
      </c>
      <c r="G288" s="283" t="s">
        <v>718</v>
      </c>
    </row>
    <row r="289" spans="2:7" ht="16" thickTop="1">
      <c r="B289" s="103"/>
      <c r="C289" s="170" t="s">
        <v>664</v>
      </c>
      <c r="D289" s="311">
        <v>2063032</v>
      </c>
      <c r="E289" s="313">
        <v>0.59370000000000001</v>
      </c>
      <c r="F289" s="315">
        <v>52.58</v>
      </c>
      <c r="G289" s="317">
        <v>15112</v>
      </c>
    </row>
    <row r="290" spans="2:7" ht="15">
      <c r="B290" s="103"/>
      <c r="C290" s="171" t="s">
        <v>665</v>
      </c>
      <c r="D290" s="312"/>
      <c r="E290" s="314"/>
      <c r="F290" s="316"/>
      <c r="G290" s="318"/>
    </row>
    <row r="291" spans="2:7" ht="15">
      <c r="B291" s="103"/>
      <c r="C291" s="170" t="s">
        <v>667</v>
      </c>
      <c r="D291" s="319">
        <v>1256485</v>
      </c>
      <c r="E291" s="320">
        <v>0.36159999999999998</v>
      </c>
      <c r="F291" s="321">
        <v>47.42</v>
      </c>
      <c r="G291" s="318">
        <v>9038</v>
      </c>
    </row>
    <row r="292" spans="2:7" ht="16" thickBot="1">
      <c r="B292" s="103"/>
      <c r="C292" s="170" t="s">
        <v>668</v>
      </c>
      <c r="D292" s="311"/>
      <c r="E292" s="313"/>
      <c r="F292" s="322"/>
      <c r="G292" s="318"/>
    </row>
    <row r="293" spans="2:7" ht="17" thickTop="1" thickBot="1">
      <c r="B293" s="103"/>
      <c r="C293" s="277" t="s">
        <v>715</v>
      </c>
      <c r="D293" s="278">
        <v>155411</v>
      </c>
      <c r="E293" s="281">
        <v>4.4699999999999997E-2</v>
      </c>
      <c r="F293" s="279"/>
      <c r="G293" s="284"/>
    </row>
    <row r="294" spans="2:7" ht="16" thickBot="1">
      <c r="B294" s="103"/>
      <c r="C294" s="172" t="s">
        <v>12</v>
      </c>
      <c r="D294" s="173">
        <f>SUM(D289:D293)</f>
        <v>3474928</v>
      </c>
      <c r="E294" s="282"/>
      <c r="F294" s="279"/>
      <c r="G294" s="285">
        <f>SUM(G289:G292)</f>
        <v>24150</v>
      </c>
    </row>
  </sheetData>
  <mergeCells count="225">
    <mergeCell ref="H259:H260"/>
    <mergeCell ref="H261:H262"/>
    <mergeCell ref="H263:H264"/>
    <mergeCell ref="H265:H266"/>
    <mergeCell ref="H267:H268"/>
    <mergeCell ref="H269:H270"/>
    <mergeCell ref="H271:H272"/>
    <mergeCell ref="H273:H274"/>
    <mergeCell ref="H275:H276"/>
    <mergeCell ref="E269:E270"/>
    <mergeCell ref="G269:G270"/>
    <mergeCell ref="E271:E272"/>
    <mergeCell ref="G271:G272"/>
    <mergeCell ref="E273:E274"/>
    <mergeCell ref="G273:G274"/>
    <mergeCell ref="D275:D276"/>
    <mergeCell ref="E275:E276"/>
    <mergeCell ref="G275:G276"/>
    <mergeCell ref="D269:D270"/>
    <mergeCell ref="D271:D272"/>
    <mergeCell ref="D273:D274"/>
    <mergeCell ref="F275:F277"/>
    <mergeCell ref="B1:G1"/>
    <mergeCell ref="A3:D3"/>
    <mergeCell ref="A51:C51"/>
    <mergeCell ref="A91:C91"/>
    <mergeCell ref="A124:D124"/>
    <mergeCell ref="A159:D159"/>
    <mergeCell ref="B2:G2"/>
    <mergeCell ref="E196:E197"/>
    <mergeCell ref="E198:E199"/>
    <mergeCell ref="B93:D93"/>
    <mergeCell ref="B110:D110"/>
    <mergeCell ref="B5:D5"/>
    <mergeCell ref="B38:D38"/>
    <mergeCell ref="B53:D53"/>
    <mergeCell ref="B77:D77"/>
    <mergeCell ref="B126:D126"/>
    <mergeCell ref="B161:D161"/>
    <mergeCell ref="B170:B171"/>
    <mergeCell ref="D170:D171"/>
    <mergeCell ref="B144:D144"/>
    <mergeCell ref="F170:F171"/>
    <mergeCell ref="G170:G171"/>
    <mergeCell ref="B176:B177"/>
    <mergeCell ref="D196:D197"/>
    <mergeCell ref="E204:E205"/>
    <mergeCell ref="E217:E218"/>
    <mergeCell ref="E170:E171"/>
    <mergeCell ref="E172:E173"/>
    <mergeCell ref="E174:E175"/>
    <mergeCell ref="E176:E177"/>
    <mergeCell ref="E178:E179"/>
    <mergeCell ref="E180:E181"/>
    <mergeCell ref="E188:E189"/>
    <mergeCell ref="E190:E191"/>
    <mergeCell ref="B178:B179"/>
    <mergeCell ref="D202:D203"/>
    <mergeCell ref="F202:F203"/>
    <mergeCell ref="G202:G203"/>
    <mergeCell ref="B180:B181"/>
    <mergeCell ref="B186:B187"/>
    <mergeCell ref="F190:F191"/>
    <mergeCell ref="G190:G191"/>
    <mergeCell ref="E182:E183"/>
    <mergeCell ref="E184:E185"/>
    <mergeCell ref="B199:B200"/>
    <mergeCell ref="F184:F185"/>
    <mergeCell ref="G184:G185"/>
    <mergeCell ref="D182:D183"/>
    <mergeCell ref="F182:F183"/>
    <mergeCell ref="G182:G183"/>
    <mergeCell ref="D180:D181"/>
    <mergeCell ref="B201:B202"/>
    <mergeCell ref="B182:B183"/>
    <mergeCell ref="B184:B185"/>
    <mergeCell ref="E186:E187"/>
    <mergeCell ref="E200:E201"/>
    <mergeCell ref="E202:E203"/>
    <mergeCell ref="F192:F193"/>
    <mergeCell ref="G192:G193"/>
    <mergeCell ref="E192:E193"/>
    <mergeCell ref="E194:E195"/>
    <mergeCell ref="D188:D189"/>
    <mergeCell ref="F188:F189"/>
    <mergeCell ref="G188:G189"/>
    <mergeCell ref="F196:F197"/>
    <mergeCell ref="G196:G197"/>
    <mergeCell ref="D190:D191"/>
    <mergeCell ref="D186:D187"/>
    <mergeCell ref="F186:F187"/>
    <mergeCell ref="G186:G187"/>
    <mergeCell ref="D184:D185"/>
    <mergeCell ref="D200:D201"/>
    <mergeCell ref="F200:F201"/>
    <mergeCell ref="G200:G201"/>
    <mergeCell ref="D219:D220"/>
    <mergeCell ref="F219:F220"/>
    <mergeCell ref="G219:G220"/>
    <mergeCell ref="D198:D199"/>
    <mergeCell ref="F198:F199"/>
    <mergeCell ref="G198:G199"/>
    <mergeCell ref="D204:D205"/>
    <mergeCell ref="F204:F205"/>
    <mergeCell ref="G204:G205"/>
    <mergeCell ref="E219:E220"/>
    <mergeCell ref="D217:D218"/>
    <mergeCell ref="F217:F218"/>
    <mergeCell ref="G217:G218"/>
    <mergeCell ref="D194:D195"/>
    <mergeCell ref="F194:F195"/>
    <mergeCell ref="G194:G195"/>
    <mergeCell ref="D192:D193"/>
    <mergeCell ref="F180:F181"/>
    <mergeCell ref="G180:G181"/>
    <mergeCell ref="D178:D179"/>
    <mergeCell ref="F178:F179"/>
    <mergeCell ref="G178:G179"/>
    <mergeCell ref="D172:D173"/>
    <mergeCell ref="F172:F173"/>
    <mergeCell ref="G172:G173"/>
    <mergeCell ref="D176:D177"/>
    <mergeCell ref="F176:F177"/>
    <mergeCell ref="G176:G177"/>
    <mergeCell ref="D174:D175"/>
    <mergeCell ref="F174:F175"/>
    <mergeCell ref="G174:G175"/>
    <mergeCell ref="A224:D224"/>
    <mergeCell ref="B226:D226"/>
    <mergeCell ref="B235:B236"/>
    <mergeCell ref="D235:D236"/>
    <mergeCell ref="E235:E236"/>
    <mergeCell ref="F235:F236"/>
    <mergeCell ref="G235:G236"/>
    <mergeCell ref="D237:D238"/>
    <mergeCell ref="E237:E238"/>
    <mergeCell ref="F237:F238"/>
    <mergeCell ref="G237:G238"/>
    <mergeCell ref="D239:D240"/>
    <mergeCell ref="E239:E240"/>
    <mergeCell ref="F239:F240"/>
    <mergeCell ref="G239:G240"/>
    <mergeCell ref="B241:B242"/>
    <mergeCell ref="D241:D242"/>
    <mergeCell ref="E241:E242"/>
    <mergeCell ref="F241:F242"/>
    <mergeCell ref="G241:G242"/>
    <mergeCell ref="B243:B244"/>
    <mergeCell ref="D243:D244"/>
    <mergeCell ref="E243:E244"/>
    <mergeCell ref="F243:F244"/>
    <mergeCell ref="G243:G244"/>
    <mergeCell ref="B245:B246"/>
    <mergeCell ref="D245:D246"/>
    <mergeCell ref="E245:E246"/>
    <mergeCell ref="F245:F246"/>
    <mergeCell ref="G245:G246"/>
    <mergeCell ref="B247:B248"/>
    <mergeCell ref="D247:D248"/>
    <mergeCell ref="E247:E248"/>
    <mergeCell ref="F247:F248"/>
    <mergeCell ref="G247:G248"/>
    <mergeCell ref="B249:B250"/>
    <mergeCell ref="D249:D250"/>
    <mergeCell ref="E249:E250"/>
    <mergeCell ref="F249:F250"/>
    <mergeCell ref="G249:G250"/>
    <mergeCell ref="B251:B252"/>
    <mergeCell ref="D251:D252"/>
    <mergeCell ref="E251:E252"/>
    <mergeCell ref="F251:F252"/>
    <mergeCell ref="G251:G252"/>
    <mergeCell ref="D253:D254"/>
    <mergeCell ref="E253:E254"/>
    <mergeCell ref="F253:F254"/>
    <mergeCell ref="G253:G254"/>
    <mergeCell ref="D255:D256"/>
    <mergeCell ref="E255:E256"/>
    <mergeCell ref="F255:F256"/>
    <mergeCell ref="G255:G256"/>
    <mergeCell ref="D257:D258"/>
    <mergeCell ref="E257:E258"/>
    <mergeCell ref="F257:F258"/>
    <mergeCell ref="G257:G258"/>
    <mergeCell ref="D259:D260"/>
    <mergeCell ref="E259:E260"/>
    <mergeCell ref="F259:F260"/>
    <mergeCell ref="G259:G260"/>
    <mergeCell ref="D263:D264"/>
    <mergeCell ref="E263:E264"/>
    <mergeCell ref="F263:F264"/>
    <mergeCell ref="G263:G264"/>
    <mergeCell ref="B264:B265"/>
    <mergeCell ref="D265:D266"/>
    <mergeCell ref="E265:E266"/>
    <mergeCell ref="F265:F266"/>
    <mergeCell ref="G265:G266"/>
    <mergeCell ref="B266:B267"/>
    <mergeCell ref="D267:D268"/>
    <mergeCell ref="E267:E268"/>
    <mergeCell ref="G267:G268"/>
    <mergeCell ref="D289:D290"/>
    <mergeCell ref="E289:E290"/>
    <mergeCell ref="F289:F290"/>
    <mergeCell ref="G289:G290"/>
    <mergeCell ref="D291:D292"/>
    <mergeCell ref="E291:E292"/>
    <mergeCell ref="F291:F292"/>
    <mergeCell ref="G291:G292"/>
    <mergeCell ref="H235:H236"/>
    <mergeCell ref="H237:H238"/>
    <mergeCell ref="H239:H240"/>
    <mergeCell ref="H241:H242"/>
    <mergeCell ref="H243:H244"/>
    <mergeCell ref="H245:H246"/>
    <mergeCell ref="H247:H248"/>
    <mergeCell ref="H249:H250"/>
    <mergeCell ref="H251:H252"/>
    <mergeCell ref="H253:H254"/>
    <mergeCell ref="H255:H256"/>
    <mergeCell ref="H257:H258"/>
    <mergeCell ref="D261:D262"/>
    <mergeCell ref="E261:E262"/>
    <mergeCell ref="F261:F262"/>
    <mergeCell ref="G261:G262"/>
  </mergeCells>
  <phoneticPr fontId="2"/>
  <pageMargins left="0.59055118110236227" right="0.39370078740157483" top="0.59055118110236227" bottom="0.19685039370078741" header="0.51181102362204722" footer="0.11811023622047245"/>
  <pageSetup paperSize="10" scale="92" fitToHeight="6" orientation="portrait" horizontalDpi="4294967292" verticalDpi="4294967292"/>
  <headerFooter alignWithMargins="0">
    <oddHeader>&amp;R[ブルガリア大統領選挙結果]</oddHeader>
    <oddFooter>&amp;C&amp;Pページ</oddFooter>
  </headerFooter>
  <rowBreaks count="6" manualBreakCount="6">
    <brk id="37" max="16383" man="1"/>
    <brk id="50" max="16383" man="1"/>
    <brk id="90" max="16383" man="1"/>
    <brk id="123" max="16383" man="1"/>
    <brk id="158" max="16383" man="1"/>
    <brk id="20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0"/>
  <sheetViews>
    <sheetView zoomScale="90" zoomScaleNormal="90" zoomScalePageLayoutView="90" workbookViewId="0">
      <selection activeCell="G26" sqref="G26"/>
    </sheetView>
  </sheetViews>
  <sheetFormatPr baseColWidth="10" defaultColWidth="12.796875" defaultRowHeight="13"/>
  <cols>
    <col min="1" max="16384" width="12.796875" style="52"/>
  </cols>
  <sheetData>
    <row r="1" spans="1:9" ht="16">
      <c r="A1" s="353" t="s">
        <v>349</v>
      </c>
      <c r="B1" s="354"/>
      <c r="C1" s="354"/>
      <c r="D1" s="354"/>
      <c r="E1" s="354"/>
      <c r="F1" s="354"/>
      <c r="G1" s="354"/>
      <c r="H1" s="355"/>
      <c r="I1" s="355"/>
    </row>
    <row r="3" spans="1:9" ht="14" thickBot="1"/>
    <row r="4" spans="1:9" ht="15.75" customHeight="1" thickTop="1">
      <c r="A4" s="358" t="s">
        <v>236</v>
      </c>
      <c r="B4" s="358" t="s">
        <v>237</v>
      </c>
      <c r="C4" s="360" t="s">
        <v>146</v>
      </c>
      <c r="D4" s="362" t="s">
        <v>238</v>
      </c>
      <c r="E4" s="362" t="s">
        <v>239</v>
      </c>
      <c r="F4" s="362" t="s">
        <v>1</v>
      </c>
      <c r="G4" s="365" t="s">
        <v>309</v>
      </c>
      <c r="H4" s="362" t="s">
        <v>240</v>
      </c>
      <c r="I4" s="356" t="s">
        <v>241</v>
      </c>
    </row>
    <row r="5" spans="1:9" ht="14" thickBot="1">
      <c r="A5" s="359"/>
      <c r="B5" s="359"/>
      <c r="C5" s="361"/>
      <c r="D5" s="363"/>
      <c r="E5" s="363"/>
      <c r="F5" s="364"/>
      <c r="G5" s="366"/>
      <c r="H5" s="363"/>
      <c r="I5" s="357"/>
    </row>
    <row r="6" spans="1:9" ht="29" thickTop="1">
      <c r="A6" s="51" t="s">
        <v>298</v>
      </c>
      <c r="B6" s="55" t="s">
        <v>245</v>
      </c>
      <c r="C6" s="63" t="s">
        <v>287</v>
      </c>
      <c r="D6" s="65" t="s">
        <v>191</v>
      </c>
      <c r="E6" s="66" t="s">
        <v>288</v>
      </c>
      <c r="F6" s="66"/>
      <c r="G6" s="81"/>
      <c r="H6" s="66" t="s">
        <v>304</v>
      </c>
      <c r="I6" s="77">
        <v>2005</v>
      </c>
    </row>
    <row r="7" spans="1:9" ht="56">
      <c r="A7" s="254"/>
      <c r="B7" s="255" t="s">
        <v>649</v>
      </c>
      <c r="C7" s="256" t="s">
        <v>650</v>
      </c>
      <c r="D7" s="257" t="s">
        <v>651</v>
      </c>
      <c r="E7" s="258" t="s">
        <v>652</v>
      </c>
      <c r="F7" s="258" t="s">
        <v>654</v>
      </c>
      <c r="G7" s="259"/>
      <c r="H7" s="258" t="s">
        <v>653</v>
      </c>
      <c r="I7" s="260">
        <v>2014</v>
      </c>
    </row>
    <row r="8" spans="1:9" ht="45">
      <c r="A8" s="72" t="s">
        <v>300</v>
      </c>
      <c r="B8" s="73" t="s">
        <v>245</v>
      </c>
      <c r="C8" s="74" t="s">
        <v>315</v>
      </c>
      <c r="D8" s="76" t="s">
        <v>301</v>
      </c>
      <c r="E8" s="75" t="s">
        <v>302</v>
      </c>
      <c r="F8" s="75"/>
      <c r="G8" s="82"/>
      <c r="H8" s="75"/>
      <c r="I8" s="78"/>
    </row>
    <row r="9" spans="1:9" s="53" customFormat="1" ht="56">
      <c r="A9" s="54" t="s">
        <v>397</v>
      </c>
      <c r="B9" s="56" t="s">
        <v>245</v>
      </c>
      <c r="C9" s="64" t="s">
        <v>316</v>
      </c>
      <c r="D9" s="67" t="s">
        <v>192</v>
      </c>
      <c r="E9" s="68" t="s">
        <v>289</v>
      </c>
      <c r="F9" s="68"/>
      <c r="G9" s="83" t="s">
        <v>311</v>
      </c>
      <c r="H9" s="85" t="s">
        <v>317</v>
      </c>
      <c r="I9" s="79">
        <v>1990</v>
      </c>
    </row>
    <row r="10" spans="1:9" ht="98">
      <c r="A10" s="54" t="s">
        <v>396</v>
      </c>
      <c r="B10" s="56" t="s">
        <v>245</v>
      </c>
      <c r="C10" s="64" t="s">
        <v>291</v>
      </c>
      <c r="D10" s="67" t="s">
        <v>193</v>
      </c>
      <c r="E10" s="68" t="s">
        <v>292</v>
      </c>
      <c r="F10" s="68" t="s">
        <v>3</v>
      </c>
      <c r="G10" s="84" t="s">
        <v>312</v>
      </c>
      <c r="H10" s="68" t="s">
        <v>303</v>
      </c>
      <c r="I10" s="79">
        <v>2006</v>
      </c>
    </row>
    <row r="11" spans="1:9" ht="70">
      <c r="A11" s="54" t="s">
        <v>398</v>
      </c>
      <c r="B11" s="56" t="s">
        <v>245</v>
      </c>
      <c r="C11" s="64" t="s">
        <v>270</v>
      </c>
      <c r="D11" s="67" t="s">
        <v>194</v>
      </c>
      <c r="E11" s="68" t="s">
        <v>293</v>
      </c>
      <c r="F11" s="68" t="s">
        <v>4</v>
      </c>
      <c r="G11" s="83" t="s">
        <v>313</v>
      </c>
      <c r="H11" s="68" t="s">
        <v>305</v>
      </c>
      <c r="I11" s="79">
        <v>1990</v>
      </c>
    </row>
    <row r="12" spans="1:9" ht="98">
      <c r="A12" s="54" t="s">
        <v>250</v>
      </c>
      <c r="B12" s="56" t="s">
        <v>245</v>
      </c>
      <c r="C12" s="64" t="s">
        <v>318</v>
      </c>
      <c r="D12" s="67" t="s">
        <v>263</v>
      </c>
      <c r="E12" s="68" t="s">
        <v>294</v>
      </c>
      <c r="F12" s="68" t="s">
        <v>3</v>
      </c>
      <c r="G12" s="83" t="s">
        <v>310</v>
      </c>
      <c r="H12" s="85" t="s">
        <v>319</v>
      </c>
      <c r="I12" s="79">
        <v>2003</v>
      </c>
    </row>
    <row r="13" spans="1:9" ht="56">
      <c r="A13" s="54"/>
      <c r="B13" s="56" t="s">
        <v>247</v>
      </c>
      <c r="C13" s="64" t="s">
        <v>326</v>
      </c>
      <c r="D13" s="67" t="s">
        <v>248</v>
      </c>
      <c r="E13" s="68" t="s">
        <v>290</v>
      </c>
      <c r="F13" s="68" t="s">
        <v>2</v>
      </c>
      <c r="G13" s="83"/>
      <c r="H13" s="68"/>
      <c r="I13" s="79">
        <v>1999</v>
      </c>
    </row>
    <row r="14" spans="1:9" ht="70">
      <c r="A14" s="54" t="s">
        <v>242</v>
      </c>
      <c r="B14" s="56" t="s">
        <v>245</v>
      </c>
      <c r="C14" s="64" t="s">
        <v>320</v>
      </c>
      <c r="D14" s="67" t="s">
        <v>195</v>
      </c>
      <c r="E14" s="68" t="s">
        <v>295</v>
      </c>
      <c r="F14" s="68" t="s">
        <v>4</v>
      </c>
      <c r="G14" s="83" t="s">
        <v>314</v>
      </c>
      <c r="H14" s="68" t="s">
        <v>321</v>
      </c>
      <c r="I14" s="79">
        <v>2007</v>
      </c>
    </row>
    <row r="15" spans="1:9" ht="42">
      <c r="A15" s="54" t="s">
        <v>403</v>
      </c>
      <c r="B15" s="56" t="s">
        <v>245</v>
      </c>
      <c r="C15" s="64" t="s">
        <v>243</v>
      </c>
      <c r="D15" s="69" t="s">
        <v>244</v>
      </c>
      <c r="E15" s="68" t="s">
        <v>296</v>
      </c>
      <c r="F15" s="68"/>
      <c r="G15" s="83"/>
      <c r="H15" s="68"/>
      <c r="I15" s="79">
        <v>2001</v>
      </c>
    </row>
    <row r="16" spans="1:9" ht="42">
      <c r="A16" s="54" t="s">
        <v>338</v>
      </c>
      <c r="B16" s="56" t="s">
        <v>247</v>
      </c>
      <c r="C16" s="64" t="s">
        <v>337</v>
      </c>
      <c r="D16" s="71" t="s">
        <v>342</v>
      </c>
      <c r="E16" s="68" t="s">
        <v>341</v>
      </c>
      <c r="F16" s="68"/>
      <c r="G16" s="83"/>
      <c r="H16" s="68"/>
      <c r="I16" s="79">
        <v>1997</v>
      </c>
    </row>
    <row r="17" spans="1:9" ht="90">
      <c r="A17" s="245"/>
      <c r="B17" s="246" t="s">
        <v>638</v>
      </c>
      <c r="C17" s="247" t="s">
        <v>645</v>
      </c>
      <c r="D17" s="248" t="s">
        <v>646</v>
      </c>
      <c r="E17" s="249" t="s">
        <v>655</v>
      </c>
      <c r="F17" s="249"/>
      <c r="G17" s="250"/>
      <c r="H17" s="249" t="s">
        <v>648</v>
      </c>
      <c r="I17" s="251">
        <v>2014</v>
      </c>
    </row>
    <row r="18" spans="1:9" ht="42">
      <c r="A18" s="54" t="s">
        <v>286</v>
      </c>
      <c r="B18" s="56" t="s">
        <v>245</v>
      </c>
      <c r="C18" s="64" t="s">
        <v>333</v>
      </c>
      <c r="D18" s="71" t="s">
        <v>283</v>
      </c>
      <c r="E18" s="68" t="s">
        <v>323</v>
      </c>
      <c r="F18" s="68"/>
      <c r="G18" s="83"/>
      <c r="H18" s="68" t="s">
        <v>325</v>
      </c>
      <c r="I18" s="79">
        <v>2009</v>
      </c>
    </row>
    <row r="19" spans="1:9" ht="30">
      <c r="A19" s="245" t="s">
        <v>643</v>
      </c>
      <c r="B19" s="246" t="s">
        <v>638</v>
      </c>
      <c r="C19" s="247" t="s">
        <v>639</v>
      </c>
      <c r="D19" s="248" t="s">
        <v>640</v>
      </c>
      <c r="E19" s="249" t="s">
        <v>656</v>
      </c>
      <c r="F19" s="249"/>
      <c r="G19" s="250"/>
      <c r="H19" s="252" t="s">
        <v>641</v>
      </c>
      <c r="I19" s="253">
        <v>2013</v>
      </c>
    </row>
    <row r="20" spans="1:9" ht="28">
      <c r="A20" s="54"/>
      <c r="B20" s="56" t="s">
        <v>247</v>
      </c>
      <c r="C20" s="64" t="s">
        <v>327</v>
      </c>
      <c r="D20" s="71" t="s">
        <v>284</v>
      </c>
      <c r="E20" s="68" t="s">
        <v>285</v>
      </c>
      <c r="G20" s="83"/>
      <c r="H20" s="68"/>
      <c r="I20" s="79">
        <v>2009</v>
      </c>
    </row>
    <row r="21" spans="1:9" ht="98">
      <c r="A21" s="54" t="s">
        <v>401</v>
      </c>
      <c r="B21" s="56" t="s">
        <v>350</v>
      </c>
      <c r="C21" s="64" t="s">
        <v>297</v>
      </c>
      <c r="D21" s="67" t="s">
        <v>196</v>
      </c>
      <c r="E21" s="68" t="s">
        <v>322</v>
      </c>
      <c r="F21" s="68" t="s">
        <v>3</v>
      </c>
      <c r="G21" s="83" t="s">
        <v>310</v>
      </c>
      <c r="H21" s="68" t="s">
        <v>307</v>
      </c>
      <c r="I21" s="91" t="s">
        <v>306</v>
      </c>
    </row>
    <row r="22" spans="1:9" ht="43" thickBot="1">
      <c r="A22" s="86" t="s">
        <v>348</v>
      </c>
      <c r="B22" s="87" t="s">
        <v>245</v>
      </c>
      <c r="C22" s="88" t="s">
        <v>344</v>
      </c>
      <c r="D22" s="92" t="s">
        <v>347</v>
      </c>
      <c r="E22" s="89" t="s">
        <v>346</v>
      </c>
      <c r="F22" s="89"/>
      <c r="G22" s="80"/>
      <c r="H22" s="89" t="s">
        <v>345</v>
      </c>
      <c r="I22" s="90">
        <v>2001</v>
      </c>
    </row>
    <row r="23" spans="1:9" ht="14" thickTop="1"/>
    <row r="29" spans="1:9" ht="14" customHeight="1"/>
    <row r="30" spans="1:9" ht="14" customHeight="1"/>
  </sheetData>
  <mergeCells count="10">
    <mergeCell ref="A1:I1"/>
    <mergeCell ref="I4:I5"/>
    <mergeCell ref="A4:A5"/>
    <mergeCell ref="B4:B5"/>
    <mergeCell ref="C4:C5"/>
    <mergeCell ref="D4:D5"/>
    <mergeCell ref="E4:E5"/>
    <mergeCell ref="H4:H5"/>
    <mergeCell ref="F4:F5"/>
    <mergeCell ref="G4:G5"/>
  </mergeCells>
  <phoneticPr fontId="10"/>
  <pageMargins left="0.79000000000000015" right="0.79000000000000015" top="0.98" bottom="0.98" header="0.51" footer="0.51"/>
  <pageSetup paperSize="10" scale="41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0"/>
  <sheetViews>
    <sheetView workbookViewId="0">
      <selection activeCell="G24" sqref="G24"/>
    </sheetView>
  </sheetViews>
  <sheetFormatPr baseColWidth="10" defaultColWidth="13.59765625" defaultRowHeight="14"/>
  <cols>
    <col min="1" max="2" width="25.3984375" customWidth="1"/>
    <col min="3" max="3" width="15.59765625" customWidth="1"/>
    <col min="4" max="4" width="20.3984375" customWidth="1"/>
    <col min="5" max="5" width="46.59765625" customWidth="1"/>
    <col min="6" max="6" width="25.59765625" customWidth="1"/>
  </cols>
  <sheetData>
    <row r="2" spans="1:6">
      <c r="A2" s="367" t="s">
        <v>392</v>
      </c>
      <c r="B2" s="367"/>
      <c r="C2" s="367"/>
      <c r="D2" s="367"/>
      <c r="E2" s="367"/>
      <c r="F2" s="367"/>
    </row>
    <row r="3" spans="1:6">
      <c r="A3" s="367"/>
      <c r="B3" s="367"/>
      <c r="C3" s="367"/>
      <c r="D3" s="367"/>
      <c r="E3" s="367"/>
      <c r="F3" s="367"/>
    </row>
    <row r="4" spans="1:6" ht="16">
      <c r="A4" s="93"/>
      <c r="B4" s="93"/>
      <c r="C4" s="93"/>
      <c r="D4" s="93"/>
      <c r="E4" s="93"/>
      <c r="F4" s="93"/>
    </row>
    <row r="5" spans="1:6" ht="45">
      <c r="A5" s="94" t="s">
        <v>351</v>
      </c>
      <c r="B5" s="95" t="s">
        <v>359</v>
      </c>
      <c r="C5" s="95" t="s">
        <v>352</v>
      </c>
      <c r="D5" s="95" t="s">
        <v>353</v>
      </c>
      <c r="E5" s="96" t="s">
        <v>354</v>
      </c>
      <c r="F5" s="95" t="s">
        <v>355</v>
      </c>
    </row>
    <row r="6" spans="1:6" ht="15">
      <c r="A6" s="189" t="s">
        <v>373</v>
      </c>
      <c r="B6" s="190" t="s">
        <v>360</v>
      </c>
      <c r="C6" s="191" t="s">
        <v>361</v>
      </c>
      <c r="D6" s="190" t="s">
        <v>362</v>
      </c>
      <c r="E6" s="192" t="s">
        <v>402</v>
      </c>
      <c r="F6" s="187"/>
    </row>
    <row r="7" spans="1:6" ht="15">
      <c r="A7" s="189" t="s">
        <v>372</v>
      </c>
      <c r="B7" s="190" t="s">
        <v>364</v>
      </c>
      <c r="C7" s="191" t="s">
        <v>363</v>
      </c>
      <c r="D7" s="190" t="s">
        <v>399</v>
      </c>
      <c r="E7" s="187" t="s">
        <v>402</v>
      </c>
      <c r="F7" s="188"/>
    </row>
    <row r="8" spans="1:6" ht="15">
      <c r="A8" s="189" t="s">
        <v>374</v>
      </c>
      <c r="B8" s="190" t="s">
        <v>365</v>
      </c>
      <c r="C8" s="191" t="s">
        <v>366</v>
      </c>
      <c r="D8" s="190" t="s">
        <v>367</v>
      </c>
      <c r="E8" s="192"/>
      <c r="F8" s="188" t="s">
        <v>400</v>
      </c>
    </row>
    <row r="9" spans="1:6" ht="15">
      <c r="A9" s="189" t="s">
        <v>371</v>
      </c>
      <c r="B9" s="190" t="s">
        <v>368</v>
      </c>
      <c r="C9" s="191" t="s">
        <v>369</v>
      </c>
      <c r="D9" s="190" t="s">
        <v>370</v>
      </c>
      <c r="E9" s="192" t="s">
        <v>574</v>
      </c>
      <c r="F9" s="187"/>
    </row>
    <row r="10" spans="1:6" ht="15">
      <c r="A10" s="189" t="s">
        <v>377</v>
      </c>
      <c r="B10" s="190" t="s">
        <v>375</v>
      </c>
      <c r="C10" s="191" t="s">
        <v>376</v>
      </c>
      <c r="D10" s="190" t="s">
        <v>378</v>
      </c>
      <c r="E10" s="192" t="s">
        <v>402</v>
      </c>
      <c r="F10" s="188" t="s">
        <v>379</v>
      </c>
    </row>
    <row r="11" spans="1:6" ht="15">
      <c r="A11" s="189" t="s">
        <v>382</v>
      </c>
      <c r="B11" s="190" t="s">
        <v>381</v>
      </c>
      <c r="C11" s="191" t="s">
        <v>380</v>
      </c>
      <c r="D11" s="190" t="s">
        <v>386</v>
      </c>
      <c r="E11" s="192" t="s">
        <v>402</v>
      </c>
      <c r="F11" s="187"/>
    </row>
    <row r="12" spans="1:6" ht="30">
      <c r="A12" s="193" t="s">
        <v>384</v>
      </c>
      <c r="B12" s="190" t="s">
        <v>383</v>
      </c>
      <c r="C12" s="188" t="s">
        <v>385</v>
      </c>
      <c r="D12" s="194" t="s">
        <v>387</v>
      </c>
      <c r="E12" s="192" t="s">
        <v>576</v>
      </c>
      <c r="F12" s="188"/>
    </row>
    <row r="13" spans="1:6" ht="15">
      <c r="A13" s="189" t="s">
        <v>390</v>
      </c>
      <c r="B13" s="190" t="s">
        <v>388</v>
      </c>
      <c r="C13" s="191" t="s">
        <v>389</v>
      </c>
      <c r="D13" s="190" t="s">
        <v>391</v>
      </c>
      <c r="E13" s="192" t="s">
        <v>577</v>
      </c>
      <c r="F13" s="187"/>
    </row>
    <row r="14" spans="1:6" ht="15">
      <c r="A14" s="189" t="s">
        <v>395</v>
      </c>
      <c r="B14" s="190" t="s">
        <v>394</v>
      </c>
      <c r="C14" s="191" t="s">
        <v>393</v>
      </c>
      <c r="D14" s="190" t="s">
        <v>566</v>
      </c>
      <c r="E14" s="192" t="s">
        <v>581</v>
      </c>
      <c r="F14" s="187"/>
    </row>
    <row r="15" spans="1:6">
      <c r="A15" s="239" t="s">
        <v>571</v>
      </c>
      <c r="B15" s="239" t="s">
        <v>570</v>
      </c>
      <c r="C15" s="240" t="s">
        <v>567</v>
      </c>
      <c r="D15" s="239" t="s">
        <v>568</v>
      </c>
      <c r="E15" s="239"/>
      <c r="F15" s="240" t="s">
        <v>400</v>
      </c>
    </row>
    <row r="16" spans="1:6">
      <c r="A16" s="239" t="s">
        <v>569</v>
      </c>
      <c r="B16" s="239" t="s">
        <v>572</v>
      </c>
      <c r="C16" s="240" t="s">
        <v>573</v>
      </c>
      <c r="D16" s="239" t="s">
        <v>575</v>
      </c>
      <c r="E16" s="239" t="s">
        <v>578</v>
      </c>
      <c r="F16" s="239"/>
    </row>
    <row r="17" spans="1:6">
      <c r="A17" s="239" t="s">
        <v>657</v>
      </c>
      <c r="B17" s="239" t="s">
        <v>658</v>
      </c>
      <c r="C17" s="240" t="s">
        <v>579</v>
      </c>
      <c r="D17" s="239" t="s">
        <v>580</v>
      </c>
      <c r="E17" s="239"/>
      <c r="F17" s="240" t="s">
        <v>400</v>
      </c>
    </row>
    <row r="18" spans="1:6" ht="15">
      <c r="A18" s="241" t="s">
        <v>395</v>
      </c>
      <c r="B18" s="242" t="s">
        <v>394</v>
      </c>
      <c r="C18" s="243" t="s">
        <v>393</v>
      </c>
      <c r="D18" s="239" t="s">
        <v>768</v>
      </c>
      <c r="E18" s="244" t="s">
        <v>642</v>
      </c>
      <c r="F18" s="302"/>
    </row>
    <row r="19" spans="1:6">
      <c r="A19" s="303" t="s">
        <v>769</v>
      </c>
      <c r="B19" s="303" t="s">
        <v>770</v>
      </c>
      <c r="C19" s="304" t="s">
        <v>771</v>
      </c>
      <c r="D19" s="303" t="s">
        <v>772</v>
      </c>
      <c r="E19" s="303"/>
      <c r="F19" s="304" t="s">
        <v>773</v>
      </c>
    </row>
    <row r="20" spans="1:6">
      <c r="A20" s="241" t="s">
        <v>395</v>
      </c>
      <c r="B20" s="242" t="s">
        <v>394</v>
      </c>
      <c r="C20" s="243" t="s">
        <v>393</v>
      </c>
      <c r="D20" s="303" t="s">
        <v>774</v>
      </c>
      <c r="E20" s="303" t="s">
        <v>775</v>
      </c>
      <c r="F20" s="304"/>
    </row>
  </sheetData>
  <mergeCells count="1">
    <mergeCell ref="A2:F3"/>
  </mergeCells>
  <phoneticPr fontId="2"/>
  <pageMargins left="0.75" right="0.75" top="1" bottom="1" header="0.3" footer="0.3"/>
  <pageSetup paperSize="9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7"/>
  <sheetViews>
    <sheetView workbookViewId="0">
      <selection activeCell="B4" sqref="B4"/>
    </sheetView>
  </sheetViews>
  <sheetFormatPr baseColWidth="10" defaultColWidth="8.796875" defaultRowHeight="13"/>
  <cols>
    <col min="1" max="1" width="33.3984375" style="52" customWidth="1"/>
    <col min="2" max="2" width="30.3984375" style="52" customWidth="1"/>
    <col min="3" max="16384" width="8.796875" style="52"/>
  </cols>
  <sheetData>
    <row r="2" spans="1:2" ht="14">
      <c r="A2" s="57" t="s">
        <v>198</v>
      </c>
    </row>
    <row r="4" spans="1:2" ht="14">
      <c r="A4" s="57" t="s">
        <v>264</v>
      </c>
      <c r="B4" s="103" t="s">
        <v>636</v>
      </c>
    </row>
    <row r="5" spans="1:2" ht="30">
      <c r="A5" s="58" t="s">
        <v>37</v>
      </c>
      <c r="B5" s="59" t="s">
        <v>275</v>
      </c>
    </row>
    <row r="6" spans="1:2" ht="42">
      <c r="A6" s="45" t="s">
        <v>276</v>
      </c>
      <c r="B6" s="61" t="s">
        <v>358</v>
      </c>
    </row>
    <row r="7" spans="1:2" ht="42">
      <c r="A7" s="98" t="s">
        <v>356</v>
      </c>
      <c r="B7" s="97" t="s">
        <v>357</v>
      </c>
    </row>
  </sheetData>
  <phoneticPr fontId="10"/>
  <pageMargins left="0.75" right="0.75" top="1" bottom="1" header="0.3" footer="0.3"/>
  <pageSetup paperSize="1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国会選挙結果</vt:lpstr>
      <vt:lpstr>欧州議会選挙結果</vt:lpstr>
      <vt:lpstr>大統領選挙</vt:lpstr>
      <vt:lpstr>政党概要</vt:lpstr>
      <vt:lpstr>政権構成政党</vt:lpstr>
      <vt:lpstr>出典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Sengoku Manabu</dc:creator>
  <cp:lastModifiedBy>MANABU SENGOKU</cp:lastModifiedBy>
  <cp:lastPrinted>2013-01-31T08:42:41Z</cp:lastPrinted>
  <dcterms:created xsi:type="dcterms:W3CDTF">2009-10-24T07:57:24Z</dcterms:created>
  <dcterms:modified xsi:type="dcterms:W3CDTF">2019-07-09T04:33:08Z</dcterms:modified>
</cp:coreProperties>
</file>